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ông khai NSNN\Cong khai 2021\1. De nghi CKNS DT 2021\"/>
    </mc:Choice>
  </mc:AlternateContent>
  <bookViews>
    <workbookView xWindow="120" yWindow="45" windowWidth="23895" windowHeight="9975"/>
  </bookViews>
  <sheets>
    <sheet name="52" sheetId="2" r:id="rId1"/>
  </sheets>
  <definedNames>
    <definedName name="_xlnm.Print_Titles" localSheetId="0">'52'!$6:$9</definedName>
  </definedNames>
  <calcPr calcId="162913"/>
</workbook>
</file>

<file path=xl/calcChain.xml><?xml version="1.0" encoding="utf-8"?>
<calcChain xmlns="http://schemas.openxmlformats.org/spreadsheetml/2006/main">
  <c r="D10" i="2" l="1"/>
  <c r="E10" i="2"/>
  <c r="F10" i="2"/>
  <c r="G10" i="2"/>
  <c r="H10" i="2"/>
  <c r="I10" i="2"/>
  <c r="J10" i="2"/>
  <c r="K10" i="2"/>
  <c r="L10" i="2"/>
  <c r="M10" i="2"/>
  <c r="N10" i="2"/>
  <c r="O10" i="2"/>
  <c r="C10" i="2"/>
  <c r="D45" i="2"/>
  <c r="E45" i="2"/>
  <c r="F45" i="2"/>
  <c r="G45" i="2"/>
  <c r="H45" i="2"/>
  <c r="I45" i="2"/>
  <c r="J45" i="2"/>
  <c r="K45" i="2"/>
  <c r="L45" i="2"/>
  <c r="M45" i="2"/>
  <c r="N45" i="2"/>
  <c r="O45" i="2"/>
  <c r="C45" i="2"/>
  <c r="K69" i="2"/>
  <c r="K68" i="2"/>
  <c r="K67" i="2"/>
  <c r="C67" i="2"/>
  <c r="M66" i="2"/>
  <c r="K66" i="2" s="1"/>
  <c r="C66" i="2" s="1"/>
  <c r="K65" i="2"/>
  <c r="C65" i="2"/>
  <c r="M64" i="2"/>
  <c r="K64" i="2" s="1"/>
  <c r="C64" i="2" s="1"/>
  <c r="K63" i="2"/>
  <c r="C63" i="2" s="1"/>
  <c r="K62" i="2"/>
  <c r="K61" i="2"/>
  <c r="C61" i="2"/>
  <c r="K60" i="2"/>
  <c r="K59" i="2"/>
  <c r="K58" i="2"/>
  <c r="C57" i="2"/>
  <c r="K56" i="2"/>
  <c r="C56" i="2"/>
  <c r="K55" i="2"/>
  <c r="C55" i="2"/>
  <c r="K54" i="2"/>
  <c r="C54" i="2"/>
  <c r="K53" i="2"/>
  <c r="C53" i="2"/>
  <c r="K52" i="2"/>
  <c r="C52" i="2"/>
  <c r="M51" i="2"/>
  <c r="K51" i="2"/>
  <c r="C51" i="2" s="1"/>
  <c r="L50" i="2"/>
  <c r="K50" i="2"/>
  <c r="C50" i="2"/>
  <c r="O49" i="2"/>
  <c r="K49" i="2"/>
  <c r="C49" i="2"/>
  <c r="K48" i="2"/>
  <c r="C48" i="2" s="1"/>
  <c r="K47" i="2"/>
  <c r="C47" i="2"/>
  <c r="K46" i="2"/>
  <c r="C46" i="2" s="1"/>
  <c r="K37" i="2" l="1"/>
  <c r="C37" i="2"/>
  <c r="O36" i="2"/>
  <c r="K36" i="2"/>
  <c r="C36" i="2"/>
  <c r="K35" i="2"/>
  <c r="C35" i="2" s="1"/>
  <c r="K34" i="2"/>
  <c r="C34" i="2"/>
  <c r="L33" i="2"/>
  <c r="K33" i="2" s="1"/>
  <c r="C33" i="2" s="1"/>
  <c r="K32" i="2"/>
  <c r="C32" i="2"/>
  <c r="L31" i="2"/>
  <c r="K31" i="2" s="1"/>
  <c r="C31" i="2" s="1"/>
  <c r="L30" i="2"/>
  <c r="L11" i="2" s="1"/>
  <c r="K29" i="2"/>
  <c r="C29" i="2"/>
  <c r="N28" i="2"/>
  <c r="L28" i="2"/>
  <c r="K28" i="2"/>
  <c r="C28" i="2"/>
  <c r="K27" i="2"/>
  <c r="C27" i="2" s="1"/>
  <c r="K26" i="2"/>
  <c r="C26" i="2"/>
  <c r="K25" i="2"/>
  <c r="C25" i="2"/>
  <c r="K24" i="2"/>
  <c r="C24" i="2"/>
  <c r="K23" i="2"/>
  <c r="C23" i="2"/>
  <c r="K22" i="2"/>
  <c r="F22" i="2"/>
  <c r="C22" i="2" s="1"/>
  <c r="K21" i="2"/>
  <c r="C21" i="2"/>
  <c r="K20" i="2"/>
  <c r="C20" i="2" s="1"/>
  <c r="D20" i="2"/>
  <c r="K19" i="2"/>
  <c r="C19" i="2"/>
  <c r="K18" i="2"/>
  <c r="C18" i="2"/>
  <c r="M17" i="2"/>
  <c r="K17" i="2"/>
  <c r="C17" i="2" s="1"/>
  <c r="L16" i="2"/>
  <c r="K16" i="2"/>
  <c r="C16" i="2"/>
  <c r="O15" i="2"/>
  <c r="N15" i="2"/>
  <c r="N11" i="2" s="1"/>
  <c r="K15" i="2"/>
  <c r="C15" i="2"/>
  <c r="N14" i="2"/>
  <c r="K14" i="2"/>
  <c r="C14" i="2"/>
  <c r="K13" i="2"/>
  <c r="C13" i="2" s="1"/>
  <c r="K12" i="2"/>
  <c r="C12" i="2"/>
  <c r="O11" i="2"/>
  <c r="M11" i="2"/>
  <c r="J11" i="2"/>
  <c r="I11" i="2"/>
  <c r="H11" i="2"/>
  <c r="G11" i="2"/>
  <c r="E11" i="2"/>
  <c r="D11" i="2"/>
  <c r="F11" i="2" l="1"/>
  <c r="K30" i="2"/>
  <c r="C30" i="2" l="1"/>
  <c r="C11" i="2" s="1"/>
  <c r="K11" i="2"/>
</calcChain>
</file>

<file path=xl/sharedStrings.xml><?xml version="1.0" encoding="utf-8"?>
<sst xmlns="http://schemas.openxmlformats.org/spreadsheetml/2006/main" count="87" uniqueCount="64">
  <si>
    <t>UBND TỈNH HÀ GIANG</t>
  </si>
  <si>
    <t>Biểu số 52/CK-NSNN</t>
  </si>
  <si>
    <t>Đơn vị: Triệu đồng</t>
  </si>
  <si>
    <t>STT</t>
  </si>
  <si>
    <t>TÊN ĐƠN VỊ</t>
  </si>
  <si>
    <t>TỔNG SỐ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</si>
  <si>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</si>
  <si>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</si>
  <si>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</si>
  <si>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</si>
  <si>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</si>
  <si>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</si>
  <si>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</si>
  <si>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</si>
  <si>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</si>
  <si>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</si>
  <si>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</si>
  <si>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</si>
  <si>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</si>
  <si>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A</t>
  </si>
  <si>
    <t>B</t>
  </si>
  <si>
    <t>Bộ Chỉ huy Bộ đội Biên phòng tỉnh</t>
  </si>
  <si>
    <t>Bộ Chỉ huy Quân sự tỉnh</t>
  </si>
  <si>
    <t>BQL dự án ĐTXD công trình Giao thông</t>
  </si>
  <si>
    <t>BQL Khu kinh tế</t>
  </si>
  <si>
    <t>Sở Giáo dục và Đào tạo</t>
  </si>
  <si>
    <t>Sở Văn hóa TT và DL</t>
  </si>
  <si>
    <t>Sở Y tế</t>
  </si>
  <si>
    <t>Sở Kế hoạch và Đầu tư</t>
  </si>
  <si>
    <t>Trung tâm NSVS MTNT</t>
  </si>
  <si>
    <t>UBND huyện Bắc Mê</t>
  </si>
  <si>
    <t>UBND huyện Bắc Quang</t>
  </si>
  <si>
    <t>UBND huyện Đồng Văn</t>
  </si>
  <si>
    <t>UBND huyện HSP</t>
  </si>
  <si>
    <t>UBND huyện Mèo Vạc</t>
  </si>
  <si>
    <t xml:space="preserve">UBND huyện Quản Bạ </t>
  </si>
  <si>
    <t>UBND huyện Quang Bình</t>
  </si>
  <si>
    <t>UBND Huyện Vị Xuyên</t>
  </si>
  <si>
    <t>UBND Huyện Xín Mần</t>
  </si>
  <si>
    <t>UBND huyện Yên Minh</t>
  </si>
  <si>
    <t>UBND TP Hà Giang</t>
  </si>
  <si>
    <t>Đầu tư từ nguồn thu sử dụng dất</t>
  </si>
  <si>
    <t>Đầu tư từ nguồn thu XSKT</t>
  </si>
  <si>
    <t>Đầu tư bảo vệ và phát triển rừng bền vững</t>
  </si>
  <si>
    <t>Bố trí vốn cho Quy hoạch</t>
  </si>
  <si>
    <t>Ban bảo vệ và chăm sóc sức khỏe tỉnh</t>
  </si>
  <si>
    <t>Văn phòng Tỉnh ủy</t>
  </si>
  <si>
    <t>Ban quản lý cấp thoát nước tỉnh Hà Giang</t>
  </si>
  <si>
    <t xml:space="preserve">Bệnh viện Đa khoa tỉnh </t>
  </si>
  <si>
    <t>Chi đầu tư từ nguồn giao tăng nhiệm vụ thu</t>
  </si>
  <si>
    <t>Chi đầu tư từ nguồn vay NSĐP (vay lại chính phủ để thực hiện các dự án ODA)</t>
  </si>
  <si>
    <t xml:space="preserve">Trả nợ gốc tiền vay tín dụng ưu đãi theo Luật Ngân sách </t>
  </si>
  <si>
    <t>BQL DAĐT XDCT Dân dụng và Công nghiệp</t>
  </si>
  <si>
    <t>BQL DAĐT XDCT Nông nghiệp và PTNT</t>
  </si>
  <si>
    <t>(Kèm theo Quyết định số 41/QĐ-UBND ngày 11/01/2020 của UBND tỉnh Hà Giang)</t>
  </si>
  <si>
    <t>Dự toán đã được Hội đồng nhân dân tỉnh Hà Giang quyết định</t>
  </si>
  <si>
    <t>Sở Nông nghiệp và PTNT</t>
  </si>
  <si>
    <t>Sở Thông tin và Truyền thông</t>
  </si>
  <si>
    <t>Nguồn cân đối ngân sách địa phương</t>
  </si>
  <si>
    <t>I</t>
  </si>
  <si>
    <t>II</t>
  </si>
  <si>
    <t>Nguồn Trung ương bổ sung</t>
  </si>
  <si>
    <t>Tổng số</t>
  </si>
  <si>
    <t>DỰ TOÁN CHI ĐẦU TƯ PHÁT TRIỂN CỦA NGÂN SÁCH CẤP TỈNH CHO TỪNG CƠ QUAN, TỔ CHỨC THEO LĨNH VỰC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</si>
</sst>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3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9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3" fontId="1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4" xfId="1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left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3" fontId="2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Normal="100" workbookViewId="0">
      <selection activeCell="A2" sqref="A2:O2"/>
    </sheetView>
  </sheetViews>
  <sheetFormatPr defaultRowHeight="15" x14ac:dyDescent="0.25"/>
  <cols>
    <col min="1" max="1" width="5.140625" style="6" customWidth="1"/>
    <col min="2" max="2" width="37.7109375" style="6" customWidth="1"/>
    <col min="3" max="3" width="9.140625" style="6"/>
    <col min="4" max="4" width="10.140625" style="6" customWidth="1"/>
    <col min="5" max="11" width="9.28515625" style="6" customWidth="1"/>
    <col min="12" max="12" width="10" style="6" customWidth="1"/>
    <col min="13" max="13" width="12.85546875" style="6" customWidth="1"/>
    <col min="14" max="14" width="12.28515625" style="6" customWidth="1"/>
    <col min="15" max="15" width="10.5703125" style="6" customWidth="1"/>
    <col min="16" max="16384" width="9.140625" style="6"/>
  </cols>
  <sheetData>
    <row r="1" spans="1:15" s="2" customFormat="1" ht="21" customHeight="1" x14ac:dyDescent="0.25">
      <c r="A1" s="23" t="s">
        <v>0</v>
      </c>
      <c r="B1" s="23"/>
      <c r="C1" s="23"/>
      <c r="D1" s="23"/>
      <c r="E1" s="1"/>
      <c r="F1" s="1"/>
      <c r="G1" s="1"/>
      <c r="H1" s="1"/>
      <c r="I1" s="1"/>
      <c r="J1" s="1"/>
      <c r="K1" s="1"/>
      <c r="L1" s="1"/>
      <c r="M1" s="24" t="s">
        <v>1</v>
      </c>
      <c r="N1" s="24"/>
      <c r="O1" s="24"/>
    </row>
    <row r="2" spans="1:15" s="2" customFormat="1" ht="26.25" customHeight="1" x14ac:dyDescent="0.25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2" customFormat="1" ht="16.5" x14ac:dyDescent="0.25">
      <c r="A3" s="26" t="s">
        <v>55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ht="16.5" x14ac:dyDescent="0.25">
      <c r="A4" s="26" t="s">
        <v>54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5" customFormat="1" ht="18.75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7" t="s">
        <v>2</v>
      </c>
      <c r="N5" s="27"/>
      <c r="O5" s="27"/>
    </row>
    <row r="6" spans="1:15" s="7" customFormat="1" ht="24.75" customHeight="1" x14ac:dyDescent="0.2">
      <c r="A6" s="22" t="s">
        <v>3</v>
      </c>
      <c r="B6" s="22" t="s">
        <v>4</v>
      </c>
      <c r="C6" s="22" t="s">
        <v>5</v>
      </c>
      <c r="D6" s="22" t="s">
        <v>6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s="7" customFormat="1" ht="21.75" customHeight="1" x14ac:dyDescent="0.2">
      <c r="A7" s="22"/>
      <c r="B7" s="22"/>
      <c r="C7" s="22"/>
      <c r="D7" s="22" t="s">
        <v>7</v>
      </c>
      <c r="E7" s="22" t="s">
        <v>8</v>
      </c>
      <c r="F7" s="22" t="s">
        <v>9</v>
      </c>
      <c r="G7" s="22" t="s">
        <v>10</v>
      </c>
      <c r="H7" s="22" t="s">
        <v>11</v>
      </c>
      <c r="I7" s="22" t="s">
        <v>12</v>
      </c>
      <c r="J7" s="22" t="s">
        <v>13</v>
      </c>
      <c r="K7" s="22" t="s">
        <v>14</v>
      </c>
      <c r="L7" s="22" t="s">
        <v>6</v>
      </c>
      <c r="M7" s="22"/>
      <c r="N7" s="22" t="s">
        <v>15</v>
      </c>
      <c r="O7" s="22" t="s">
        <v>16</v>
      </c>
    </row>
    <row r="8" spans="1:15" s="7" customFormat="1" ht="84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8" t="s">
        <v>17</v>
      </c>
      <c r="M8" s="8" t="s">
        <v>18</v>
      </c>
      <c r="N8" s="22"/>
      <c r="O8" s="22"/>
    </row>
    <row r="9" spans="1:15" x14ac:dyDescent="0.25">
      <c r="A9" s="10" t="s">
        <v>19</v>
      </c>
      <c r="B9" s="10" t="s">
        <v>20</v>
      </c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10">
        <v>6</v>
      </c>
      <c r="I9" s="10">
        <v>7</v>
      </c>
      <c r="J9" s="10">
        <v>8</v>
      </c>
      <c r="K9" s="10">
        <v>9</v>
      </c>
      <c r="L9" s="10">
        <v>10</v>
      </c>
      <c r="M9" s="10">
        <v>11</v>
      </c>
      <c r="N9" s="10">
        <v>12</v>
      </c>
      <c r="O9" s="10">
        <v>13</v>
      </c>
    </row>
    <row r="10" spans="1:15" s="7" customFormat="1" ht="33" customHeight="1" x14ac:dyDescent="0.2">
      <c r="A10" s="11"/>
      <c r="B10" s="11" t="s">
        <v>62</v>
      </c>
      <c r="C10" s="11">
        <f>C11+C45</f>
        <v>3611340</v>
      </c>
      <c r="D10" s="11">
        <f t="shared" ref="D10:O10" si="0">D11+D45</f>
        <v>29090</v>
      </c>
      <c r="E10" s="11">
        <f t="shared" si="0"/>
        <v>20500</v>
      </c>
      <c r="F10" s="11">
        <f t="shared" si="0"/>
        <v>70296</v>
      </c>
      <c r="G10" s="11">
        <f t="shared" si="0"/>
        <v>28000</v>
      </c>
      <c r="H10" s="11">
        <f t="shared" si="0"/>
        <v>0</v>
      </c>
      <c r="I10" s="11">
        <f t="shared" si="0"/>
        <v>1000</v>
      </c>
      <c r="J10" s="11">
        <f t="shared" si="0"/>
        <v>24123</v>
      </c>
      <c r="K10" s="11">
        <f t="shared" si="0"/>
        <v>1837609</v>
      </c>
      <c r="L10" s="11">
        <f t="shared" si="0"/>
        <v>1145644</v>
      </c>
      <c r="M10" s="11">
        <f t="shared" si="0"/>
        <v>695743</v>
      </c>
      <c r="N10" s="11">
        <f t="shared" si="0"/>
        <v>53087</v>
      </c>
      <c r="O10" s="11">
        <f t="shared" si="0"/>
        <v>658651</v>
      </c>
    </row>
    <row r="11" spans="1:15" ht="18.75" customHeight="1" x14ac:dyDescent="0.25">
      <c r="A11" s="11" t="s">
        <v>59</v>
      </c>
      <c r="B11" s="12" t="s">
        <v>58</v>
      </c>
      <c r="C11" s="11">
        <f>SUM(C12:C44)</f>
        <v>1556075</v>
      </c>
      <c r="D11" s="11">
        <f t="shared" ref="D11:O11" si="1">SUM(D12:D41)</f>
        <v>27331</v>
      </c>
      <c r="E11" s="11">
        <f t="shared" si="1"/>
        <v>500</v>
      </c>
      <c r="F11" s="11">
        <f t="shared" si="1"/>
        <v>32960</v>
      </c>
      <c r="G11" s="11">
        <f t="shared" si="1"/>
        <v>23000</v>
      </c>
      <c r="H11" s="11">
        <f t="shared" si="1"/>
        <v>0</v>
      </c>
      <c r="I11" s="11">
        <f t="shared" si="1"/>
        <v>1000</v>
      </c>
      <c r="J11" s="11">
        <f t="shared" si="1"/>
        <v>24123</v>
      </c>
      <c r="K11" s="11">
        <f t="shared" si="1"/>
        <v>301793</v>
      </c>
      <c r="L11" s="11">
        <f t="shared" si="1"/>
        <v>192237</v>
      </c>
      <c r="M11" s="11">
        <f t="shared" si="1"/>
        <v>109556</v>
      </c>
      <c r="N11" s="11">
        <f t="shared" si="1"/>
        <v>50872</v>
      </c>
      <c r="O11" s="11">
        <f t="shared" si="1"/>
        <v>205512</v>
      </c>
    </row>
    <row r="12" spans="1:15" ht="18.75" customHeight="1" x14ac:dyDescent="0.25">
      <c r="A12" s="13">
        <v>1</v>
      </c>
      <c r="B12" s="14" t="s">
        <v>21</v>
      </c>
      <c r="C12" s="13">
        <f>D12+E12+F12+G12+H12+I12+J12+K12+N12+O12</f>
        <v>3500</v>
      </c>
      <c r="D12" s="13"/>
      <c r="E12" s="13"/>
      <c r="F12" s="13"/>
      <c r="G12" s="13"/>
      <c r="H12" s="13"/>
      <c r="I12" s="13"/>
      <c r="J12" s="13"/>
      <c r="K12" s="13">
        <f>SUM(L12:M12)</f>
        <v>3500</v>
      </c>
      <c r="L12" s="13">
        <v>3500</v>
      </c>
      <c r="M12" s="13"/>
      <c r="N12" s="13"/>
      <c r="O12" s="13"/>
    </row>
    <row r="13" spans="1:15" ht="18.75" customHeight="1" x14ac:dyDescent="0.25">
      <c r="A13" s="13">
        <v>2</v>
      </c>
      <c r="B13" s="14" t="s">
        <v>45</v>
      </c>
      <c r="C13" s="13">
        <f>D13+E13+F13+G13+H13+I13+J13+K13+N13+O13</f>
        <v>766</v>
      </c>
      <c r="D13" s="13"/>
      <c r="E13" s="13"/>
      <c r="F13" s="13">
        <v>766</v>
      </c>
      <c r="G13" s="13"/>
      <c r="H13" s="13"/>
      <c r="I13" s="13"/>
      <c r="J13" s="13"/>
      <c r="K13" s="13">
        <f>SUM(L13:M13)</f>
        <v>0</v>
      </c>
      <c r="L13" s="13"/>
      <c r="M13" s="13"/>
      <c r="N13" s="13"/>
      <c r="O13" s="13"/>
    </row>
    <row r="14" spans="1:15" ht="18.75" customHeight="1" x14ac:dyDescent="0.25">
      <c r="A14" s="13">
        <v>3</v>
      </c>
      <c r="B14" s="14" t="s">
        <v>22</v>
      </c>
      <c r="C14" s="13">
        <f t="shared" ref="C14:C37" si="2">D14+E14+F14+G14+H14+I14+J14+K14+N14+O14</f>
        <v>23500</v>
      </c>
      <c r="D14" s="13"/>
      <c r="E14" s="13"/>
      <c r="F14" s="13"/>
      <c r="G14" s="13"/>
      <c r="H14" s="13"/>
      <c r="I14" s="13"/>
      <c r="J14" s="13"/>
      <c r="K14" s="13">
        <f t="shared" ref="K14:K37" si="3">SUM(L14:M14)</f>
        <v>5500</v>
      </c>
      <c r="L14" s="15">
        <v>5500</v>
      </c>
      <c r="M14" s="13"/>
      <c r="N14" s="15">
        <f>7500+5000</f>
        <v>12500</v>
      </c>
      <c r="O14" s="13">
        <v>5500</v>
      </c>
    </row>
    <row r="15" spans="1:15" ht="18.75" customHeight="1" x14ac:dyDescent="0.25">
      <c r="A15" s="13">
        <v>4</v>
      </c>
      <c r="B15" s="14" t="s">
        <v>52</v>
      </c>
      <c r="C15" s="13">
        <f>(D15+E15+F15+G15+H15+I15+J15+K15+N15+O15)-3750</f>
        <v>60029</v>
      </c>
      <c r="D15" s="13">
        <v>2720</v>
      </c>
      <c r="E15" s="13"/>
      <c r="F15" s="13"/>
      <c r="G15" s="13">
        <v>13000</v>
      </c>
      <c r="H15" s="13"/>
      <c r="I15" s="13"/>
      <c r="J15" s="13">
        <v>12000</v>
      </c>
      <c r="K15" s="13">
        <f t="shared" si="3"/>
        <v>1000</v>
      </c>
      <c r="L15" s="13">
        <v>1000</v>
      </c>
      <c r="M15" s="13"/>
      <c r="N15" s="13">
        <f>2500+7000</f>
        <v>9500</v>
      </c>
      <c r="O15" s="13">
        <f>5000+9982+10577</f>
        <v>25559</v>
      </c>
    </row>
    <row r="16" spans="1:15" ht="18.75" customHeight="1" x14ac:dyDescent="0.25">
      <c r="A16" s="13">
        <v>5</v>
      </c>
      <c r="B16" s="14" t="s">
        <v>23</v>
      </c>
      <c r="C16" s="13">
        <f t="shared" si="2"/>
        <v>49992</v>
      </c>
      <c r="D16" s="13"/>
      <c r="E16" s="13"/>
      <c r="F16" s="13"/>
      <c r="G16" s="13"/>
      <c r="H16" s="13"/>
      <c r="I16" s="13"/>
      <c r="J16" s="13"/>
      <c r="K16" s="13">
        <f t="shared" si="3"/>
        <v>49992</v>
      </c>
      <c r="L16" s="13">
        <f>19000+3000+27992</f>
        <v>49992</v>
      </c>
      <c r="M16" s="13"/>
      <c r="N16" s="13"/>
      <c r="O16" s="13"/>
    </row>
    <row r="17" spans="1:15" ht="18.75" customHeight="1" x14ac:dyDescent="0.25">
      <c r="A17" s="13">
        <v>6</v>
      </c>
      <c r="B17" s="14" t="s">
        <v>53</v>
      </c>
      <c r="C17" s="13">
        <f t="shared" si="2"/>
        <v>88038</v>
      </c>
      <c r="D17" s="13"/>
      <c r="E17" s="13"/>
      <c r="F17" s="13"/>
      <c r="G17" s="13"/>
      <c r="H17" s="13"/>
      <c r="I17" s="13"/>
      <c r="J17" s="13"/>
      <c r="K17" s="13">
        <f t="shared" si="3"/>
        <v>61353</v>
      </c>
      <c r="L17" s="13"/>
      <c r="M17" s="13">
        <f>22398+26555+12400</f>
        <v>61353</v>
      </c>
      <c r="N17" s="13"/>
      <c r="O17" s="13">
        <v>26685</v>
      </c>
    </row>
    <row r="18" spans="1:15" ht="18.75" customHeight="1" x14ac:dyDescent="0.25">
      <c r="A18" s="13">
        <v>7</v>
      </c>
      <c r="B18" s="14" t="s">
        <v>24</v>
      </c>
      <c r="C18" s="13">
        <f t="shared" si="2"/>
        <v>8662</v>
      </c>
      <c r="D18" s="13"/>
      <c r="E18" s="13"/>
      <c r="F18" s="13"/>
      <c r="G18" s="13"/>
      <c r="H18" s="13"/>
      <c r="I18" s="13"/>
      <c r="J18" s="13"/>
      <c r="K18" s="13">
        <f t="shared" si="3"/>
        <v>0</v>
      </c>
      <c r="L18" s="13"/>
      <c r="M18" s="13"/>
      <c r="N18" s="13"/>
      <c r="O18" s="13">
        <v>8662</v>
      </c>
    </row>
    <row r="19" spans="1:15" ht="18.75" customHeight="1" x14ac:dyDescent="0.25">
      <c r="A19" s="13">
        <v>8</v>
      </c>
      <c r="B19" s="14" t="s">
        <v>48</v>
      </c>
      <c r="C19" s="13">
        <f t="shared" si="2"/>
        <v>2000</v>
      </c>
      <c r="D19" s="13"/>
      <c r="E19" s="13"/>
      <c r="F19" s="13">
        <v>2000</v>
      </c>
      <c r="G19" s="13"/>
      <c r="H19" s="13"/>
      <c r="I19" s="13"/>
      <c r="J19" s="13"/>
      <c r="K19" s="13">
        <f t="shared" si="3"/>
        <v>0</v>
      </c>
      <c r="L19" s="13"/>
      <c r="M19" s="13"/>
      <c r="N19" s="13"/>
      <c r="O19" s="13"/>
    </row>
    <row r="20" spans="1:15" ht="18.75" customHeight="1" x14ac:dyDescent="0.25">
      <c r="A20" s="13">
        <v>9</v>
      </c>
      <c r="B20" s="14" t="s">
        <v>25</v>
      </c>
      <c r="C20" s="13">
        <f t="shared" si="2"/>
        <v>7843</v>
      </c>
      <c r="D20" s="13">
        <f>6020+1823</f>
        <v>7843</v>
      </c>
      <c r="E20" s="13"/>
      <c r="F20" s="13"/>
      <c r="G20" s="13"/>
      <c r="H20" s="13"/>
      <c r="I20" s="13"/>
      <c r="J20" s="13"/>
      <c r="K20" s="13">
        <f t="shared" si="3"/>
        <v>0</v>
      </c>
      <c r="L20" s="13"/>
      <c r="M20" s="13"/>
      <c r="N20" s="13"/>
      <c r="O20" s="13"/>
    </row>
    <row r="21" spans="1:15" ht="18.75" customHeight="1" x14ac:dyDescent="0.25">
      <c r="A21" s="13">
        <v>10</v>
      </c>
      <c r="B21" s="14" t="s">
        <v>26</v>
      </c>
      <c r="C21" s="13">
        <f t="shared" si="2"/>
        <v>9000</v>
      </c>
      <c r="D21" s="13"/>
      <c r="E21" s="13"/>
      <c r="F21" s="13"/>
      <c r="G21" s="13">
        <v>8000</v>
      </c>
      <c r="H21" s="13"/>
      <c r="I21" s="13"/>
      <c r="J21" s="13"/>
      <c r="K21" s="13">
        <f t="shared" si="3"/>
        <v>1000</v>
      </c>
      <c r="L21" s="13">
        <v>1000</v>
      </c>
      <c r="M21" s="13"/>
      <c r="N21" s="13"/>
      <c r="O21" s="13"/>
    </row>
    <row r="22" spans="1:15" ht="18.75" customHeight="1" x14ac:dyDescent="0.25">
      <c r="A22" s="13">
        <v>11</v>
      </c>
      <c r="B22" s="14" t="s">
        <v>27</v>
      </c>
      <c r="C22" s="13">
        <f t="shared" si="2"/>
        <v>28694</v>
      </c>
      <c r="D22" s="13"/>
      <c r="E22" s="13"/>
      <c r="F22" s="13">
        <f>10000+18694</f>
        <v>28694</v>
      </c>
      <c r="G22" s="13"/>
      <c r="H22" s="13"/>
      <c r="I22" s="13"/>
      <c r="J22" s="13"/>
      <c r="K22" s="13">
        <f t="shared" si="3"/>
        <v>0</v>
      </c>
      <c r="L22" s="13"/>
      <c r="M22" s="13"/>
      <c r="N22" s="13"/>
      <c r="O22" s="13"/>
    </row>
    <row r="23" spans="1:15" ht="18.75" customHeight="1" x14ac:dyDescent="0.25">
      <c r="A23" s="13">
        <v>12</v>
      </c>
      <c r="B23" s="14" t="s">
        <v>28</v>
      </c>
      <c r="C23" s="13">
        <f t="shared" si="2"/>
        <v>2000</v>
      </c>
      <c r="D23" s="13"/>
      <c r="E23" s="13"/>
      <c r="F23" s="13"/>
      <c r="G23" s="13"/>
      <c r="H23" s="13"/>
      <c r="I23" s="13"/>
      <c r="J23" s="13"/>
      <c r="K23" s="13">
        <f t="shared" si="3"/>
        <v>0</v>
      </c>
      <c r="L23" s="13"/>
      <c r="M23" s="13"/>
      <c r="N23" s="13"/>
      <c r="O23" s="13">
        <v>2000</v>
      </c>
    </row>
    <row r="24" spans="1:15" ht="18.75" customHeight="1" x14ac:dyDescent="0.25">
      <c r="A24" s="13">
        <v>13</v>
      </c>
      <c r="B24" s="14" t="s">
        <v>29</v>
      </c>
      <c r="C24" s="13">
        <f t="shared" si="2"/>
        <v>1622</v>
      </c>
      <c r="D24" s="13"/>
      <c r="E24" s="13"/>
      <c r="F24" s="13"/>
      <c r="G24" s="13"/>
      <c r="H24" s="13"/>
      <c r="I24" s="13"/>
      <c r="J24" s="13"/>
      <c r="K24" s="13">
        <f t="shared" si="3"/>
        <v>1622</v>
      </c>
      <c r="L24" s="13"/>
      <c r="M24" s="13">
        <v>1622</v>
      </c>
      <c r="N24" s="13"/>
      <c r="O24" s="13"/>
    </row>
    <row r="25" spans="1:15" ht="18.75" customHeight="1" x14ac:dyDescent="0.25">
      <c r="A25" s="13">
        <v>14</v>
      </c>
      <c r="B25" s="14" t="s">
        <v>46</v>
      </c>
      <c r="C25" s="13">
        <f t="shared" si="2"/>
        <v>6000</v>
      </c>
      <c r="D25" s="13"/>
      <c r="E25" s="13"/>
      <c r="F25" s="13"/>
      <c r="G25" s="13"/>
      <c r="H25" s="13"/>
      <c r="I25" s="13"/>
      <c r="J25" s="13"/>
      <c r="K25" s="13">
        <f t="shared" si="3"/>
        <v>0</v>
      </c>
      <c r="L25" s="13"/>
      <c r="M25" s="13"/>
      <c r="N25" s="15">
        <v>6000</v>
      </c>
      <c r="O25" s="13"/>
    </row>
    <row r="26" spans="1:15" ht="18.75" customHeight="1" x14ac:dyDescent="0.25">
      <c r="A26" s="13">
        <v>15</v>
      </c>
      <c r="B26" s="14" t="s">
        <v>30</v>
      </c>
      <c r="C26" s="13">
        <f>D26+E26+F26+G26+H26+I26+J26+K26+N26+O26+4890</f>
        <v>21677</v>
      </c>
      <c r="D26" s="13">
        <v>1000</v>
      </c>
      <c r="E26" s="13"/>
      <c r="F26" s="13"/>
      <c r="G26" s="13"/>
      <c r="H26" s="13"/>
      <c r="I26" s="13"/>
      <c r="J26" s="13"/>
      <c r="K26" s="13">
        <f t="shared" si="3"/>
        <v>9649</v>
      </c>
      <c r="L26" s="13">
        <v>8390</v>
      </c>
      <c r="M26" s="13">
        <v>1259</v>
      </c>
      <c r="N26" s="13">
        <v>1091</v>
      </c>
      <c r="O26" s="13">
        <v>5047</v>
      </c>
    </row>
    <row r="27" spans="1:15" ht="18.75" customHeight="1" x14ac:dyDescent="0.25">
      <c r="A27" s="13">
        <v>16</v>
      </c>
      <c r="B27" s="16" t="s">
        <v>31</v>
      </c>
      <c r="C27" s="13">
        <f>D27+E27+F27+G27+H27+I27+J27+K27+N27+O27+5225</f>
        <v>41817</v>
      </c>
      <c r="D27" s="13"/>
      <c r="E27" s="13"/>
      <c r="F27" s="13"/>
      <c r="G27" s="13"/>
      <c r="H27" s="13"/>
      <c r="I27" s="13"/>
      <c r="J27" s="13"/>
      <c r="K27" s="13">
        <f t="shared" si="3"/>
        <v>23756</v>
      </c>
      <c r="L27" s="13">
        <v>9594</v>
      </c>
      <c r="M27" s="13">
        <v>14162</v>
      </c>
      <c r="N27" s="13">
        <v>1480</v>
      </c>
      <c r="O27" s="13">
        <v>11356</v>
      </c>
    </row>
    <row r="28" spans="1:15" ht="18.75" customHeight="1" x14ac:dyDescent="0.25">
      <c r="A28" s="13">
        <v>17</v>
      </c>
      <c r="B28" s="16" t="s">
        <v>32</v>
      </c>
      <c r="C28" s="13">
        <f>D28+E28+F28+G28+H28+I28+J28+K28+N28+O28+5900</f>
        <v>28226</v>
      </c>
      <c r="D28" s="13">
        <v>8003</v>
      </c>
      <c r="E28" s="13"/>
      <c r="F28" s="13"/>
      <c r="G28" s="13">
        <v>2000</v>
      </c>
      <c r="H28" s="13"/>
      <c r="I28" s="13"/>
      <c r="J28" s="13"/>
      <c r="K28" s="13">
        <f t="shared" si="3"/>
        <v>8618</v>
      </c>
      <c r="L28" s="13">
        <f>5000+2450</f>
        <v>7450</v>
      </c>
      <c r="M28" s="13">
        <v>1168</v>
      </c>
      <c r="N28" s="13">
        <f>1300+1979</f>
        <v>3279</v>
      </c>
      <c r="O28" s="13">
        <v>426</v>
      </c>
    </row>
    <row r="29" spans="1:15" ht="18.75" customHeight="1" x14ac:dyDescent="0.25">
      <c r="A29" s="13">
        <v>18</v>
      </c>
      <c r="B29" s="16" t="s">
        <v>33</v>
      </c>
      <c r="C29" s="13">
        <f>D29+E29+F29+G29+H29+I29+J29+K29+N29+O29+6235</f>
        <v>41908</v>
      </c>
      <c r="D29" s="13">
        <v>849</v>
      </c>
      <c r="E29" s="13"/>
      <c r="F29" s="13"/>
      <c r="G29" s="13"/>
      <c r="H29" s="13"/>
      <c r="I29" s="13"/>
      <c r="J29" s="13"/>
      <c r="K29" s="13">
        <f t="shared" si="3"/>
        <v>23244</v>
      </c>
      <c r="L29" s="13">
        <v>19414</v>
      </c>
      <c r="M29" s="13">
        <v>3830</v>
      </c>
      <c r="N29" s="13">
        <v>116</v>
      </c>
      <c r="O29" s="13">
        <v>11464</v>
      </c>
    </row>
    <row r="30" spans="1:15" ht="18.75" customHeight="1" x14ac:dyDescent="0.25">
      <c r="A30" s="13">
        <v>19</v>
      </c>
      <c r="B30" s="16" t="s">
        <v>34</v>
      </c>
      <c r="C30" s="13">
        <f>D30+E30+F30+G30+H30+I30+J30+K30+N30+O30+6240</f>
        <v>32334</v>
      </c>
      <c r="D30" s="13"/>
      <c r="E30" s="13"/>
      <c r="F30" s="13"/>
      <c r="G30" s="13"/>
      <c r="H30" s="13"/>
      <c r="I30" s="13"/>
      <c r="J30" s="13"/>
      <c r="K30" s="13">
        <f t="shared" si="3"/>
        <v>8390</v>
      </c>
      <c r="L30" s="13">
        <f>5000+1450</f>
        <v>6450</v>
      </c>
      <c r="M30" s="13">
        <v>1940</v>
      </c>
      <c r="N30" s="13">
        <v>1300</v>
      </c>
      <c r="O30" s="13">
        <v>16404</v>
      </c>
    </row>
    <row r="31" spans="1:15" ht="18.75" customHeight="1" x14ac:dyDescent="0.25">
      <c r="A31" s="13">
        <v>20</v>
      </c>
      <c r="B31" s="16" t="s">
        <v>35</v>
      </c>
      <c r="C31" s="13">
        <f>D31+E31+F31+G31+H31+I31+J31+K31+N31+O31+4550</f>
        <v>34281</v>
      </c>
      <c r="D31" s="13"/>
      <c r="E31" s="13">
        <v>500</v>
      </c>
      <c r="F31" s="13"/>
      <c r="G31" s="13"/>
      <c r="H31" s="13"/>
      <c r="I31" s="13"/>
      <c r="J31" s="13"/>
      <c r="K31" s="13">
        <f t="shared" si="3"/>
        <v>23089</v>
      </c>
      <c r="L31" s="13">
        <f>3743+19346</f>
        <v>23089</v>
      </c>
      <c r="M31" s="13"/>
      <c r="N31" s="13">
        <v>3300</v>
      </c>
      <c r="O31" s="13">
        <v>2842</v>
      </c>
    </row>
    <row r="32" spans="1:15" ht="18.75" customHeight="1" x14ac:dyDescent="0.25">
      <c r="A32" s="13">
        <v>21</v>
      </c>
      <c r="B32" s="16" t="s">
        <v>36</v>
      </c>
      <c r="C32" s="13">
        <f>D32+E32+F32+G32+H32+I32+J32+K32+N32+O32+4210</f>
        <v>59303</v>
      </c>
      <c r="D32" s="13">
        <v>1096</v>
      </c>
      <c r="E32" s="13"/>
      <c r="F32" s="13"/>
      <c r="G32" s="13"/>
      <c r="H32" s="13"/>
      <c r="I32" s="13">
        <v>1000</v>
      </c>
      <c r="J32" s="13">
        <v>6779</v>
      </c>
      <c r="K32" s="13">
        <f t="shared" si="3"/>
        <v>22629</v>
      </c>
      <c r="L32" s="13">
        <v>19907</v>
      </c>
      <c r="M32" s="13">
        <v>2722</v>
      </c>
      <c r="N32" s="13">
        <v>7180</v>
      </c>
      <c r="O32" s="13">
        <v>16409</v>
      </c>
    </row>
    <row r="33" spans="1:15" ht="18.75" customHeight="1" x14ac:dyDescent="0.25">
      <c r="A33" s="13">
        <v>22</v>
      </c>
      <c r="B33" s="16" t="s">
        <v>37</v>
      </c>
      <c r="C33" s="13">
        <f>D33+E33+F33+G33+H33+I33+J33+K33+N33+O33</f>
        <v>46224</v>
      </c>
      <c r="D33" s="13"/>
      <c r="E33" s="13"/>
      <c r="F33" s="13"/>
      <c r="G33" s="13"/>
      <c r="H33" s="13"/>
      <c r="I33" s="13"/>
      <c r="J33" s="13"/>
      <c r="K33" s="13">
        <f>SUM(L33:M33)</f>
        <v>30928</v>
      </c>
      <c r="L33" s="13">
        <f>5500+20400</f>
        <v>25900</v>
      </c>
      <c r="M33" s="13">
        <v>5028</v>
      </c>
      <c r="N33" s="13">
        <v>1100</v>
      </c>
      <c r="O33" s="13">
        <v>14196</v>
      </c>
    </row>
    <row r="34" spans="1:15" ht="18.75" customHeight="1" x14ac:dyDescent="0.25">
      <c r="A34" s="13">
        <v>23</v>
      </c>
      <c r="B34" s="16" t="s">
        <v>38</v>
      </c>
      <c r="C34" s="13">
        <f>D34+E34+F34+G34+H34+I34+J34+K34+N34+O34+5390</f>
        <v>24955</v>
      </c>
      <c r="D34" s="13">
        <v>5820</v>
      </c>
      <c r="E34" s="13"/>
      <c r="F34" s="13"/>
      <c r="G34" s="13"/>
      <c r="H34" s="13"/>
      <c r="I34" s="13"/>
      <c r="J34" s="13">
        <v>2000</v>
      </c>
      <c r="K34" s="13">
        <f t="shared" si="3"/>
        <v>8500</v>
      </c>
      <c r="L34" s="13">
        <v>1500</v>
      </c>
      <c r="M34" s="13">
        <v>7000</v>
      </c>
      <c r="N34" s="13"/>
      <c r="O34" s="13">
        <v>3245</v>
      </c>
    </row>
    <row r="35" spans="1:15" ht="18.75" customHeight="1" x14ac:dyDescent="0.25">
      <c r="A35" s="13">
        <v>24</v>
      </c>
      <c r="B35" s="16" t="s">
        <v>39</v>
      </c>
      <c r="C35" s="13">
        <f>D35+E35+F35+G35+H35+I35+J35+K35+N35+O35+5390</f>
        <v>31664</v>
      </c>
      <c r="D35" s="13"/>
      <c r="E35" s="13"/>
      <c r="F35" s="13">
        <v>1500</v>
      </c>
      <c r="G35" s="13"/>
      <c r="H35" s="13"/>
      <c r="I35" s="13"/>
      <c r="J35" s="13">
        <v>3344</v>
      </c>
      <c r="K35" s="13">
        <f t="shared" si="3"/>
        <v>15404</v>
      </c>
      <c r="L35" s="13">
        <v>7851</v>
      </c>
      <c r="M35" s="13">
        <v>7553</v>
      </c>
      <c r="N35" s="13">
        <v>4026</v>
      </c>
      <c r="O35" s="13">
        <v>2000</v>
      </c>
    </row>
    <row r="36" spans="1:15" ht="18.75" customHeight="1" x14ac:dyDescent="0.25">
      <c r="A36" s="13">
        <v>25</v>
      </c>
      <c r="B36" s="16" t="s">
        <v>40</v>
      </c>
      <c r="C36" s="13">
        <f>D36+E36+F36+G36+H36+I36+J36+K36+N36+O36+4720</f>
        <v>60137</v>
      </c>
      <c r="D36" s="13"/>
      <c r="E36" s="13"/>
      <c r="F36" s="13"/>
      <c r="G36" s="13"/>
      <c r="H36" s="13"/>
      <c r="I36" s="13"/>
      <c r="J36" s="13"/>
      <c r="K36" s="13">
        <f t="shared" si="3"/>
        <v>1700</v>
      </c>
      <c r="L36" s="13">
        <v>1700</v>
      </c>
      <c r="M36" s="13"/>
      <c r="N36" s="13"/>
      <c r="O36" s="13">
        <f>32000+21717</f>
        <v>53717</v>
      </c>
    </row>
    <row r="37" spans="1:15" ht="18.75" customHeight="1" x14ac:dyDescent="0.25">
      <c r="A37" s="13">
        <v>26</v>
      </c>
      <c r="B37" s="16" t="s">
        <v>47</v>
      </c>
      <c r="C37" s="17">
        <f t="shared" si="2"/>
        <v>1919</v>
      </c>
      <c r="D37" s="17"/>
      <c r="E37" s="17"/>
      <c r="F37" s="17"/>
      <c r="G37" s="17"/>
      <c r="H37" s="17"/>
      <c r="I37" s="17"/>
      <c r="J37" s="17"/>
      <c r="K37" s="13">
        <f t="shared" si="3"/>
        <v>1919</v>
      </c>
      <c r="L37" s="17"/>
      <c r="M37" s="17">
        <v>1919</v>
      </c>
      <c r="N37" s="17"/>
      <c r="O37" s="17"/>
    </row>
    <row r="38" spans="1:15" ht="18.75" customHeight="1" x14ac:dyDescent="0.25">
      <c r="A38" s="13">
        <v>27</v>
      </c>
      <c r="B38" s="16" t="s">
        <v>41</v>
      </c>
      <c r="C38" s="13">
        <v>620000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8.75" customHeight="1" x14ac:dyDescent="0.25">
      <c r="A39" s="13">
        <v>28</v>
      </c>
      <c r="B39" s="16" t="s">
        <v>42</v>
      </c>
      <c r="C39" s="13">
        <v>22000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8.75" customHeight="1" x14ac:dyDescent="0.25">
      <c r="A40" s="13">
        <v>29</v>
      </c>
      <c r="B40" s="16" t="s">
        <v>43</v>
      </c>
      <c r="C40" s="13">
        <v>10000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8.75" customHeight="1" x14ac:dyDescent="0.25">
      <c r="A41" s="13">
        <v>30</v>
      </c>
      <c r="B41" s="16" t="s">
        <v>44</v>
      </c>
      <c r="C41" s="13">
        <v>25000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8.75" customHeight="1" x14ac:dyDescent="0.25">
      <c r="A42" s="13">
        <v>31</v>
      </c>
      <c r="B42" s="16" t="s">
        <v>49</v>
      </c>
      <c r="C42" s="13">
        <v>44405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30" customHeight="1" x14ac:dyDescent="0.25">
      <c r="A43" s="13">
        <v>32</v>
      </c>
      <c r="B43" s="16" t="s">
        <v>50</v>
      </c>
      <c r="C43" s="13">
        <v>87900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30" customHeight="1" x14ac:dyDescent="0.25">
      <c r="A44" s="13">
        <v>33</v>
      </c>
      <c r="B44" s="16" t="s">
        <v>51</v>
      </c>
      <c r="C44" s="13">
        <v>30679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s="7" customFormat="1" ht="18.75" customHeight="1" x14ac:dyDescent="0.2">
      <c r="A45" s="11" t="s">
        <v>60</v>
      </c>
      <c r="B45" s="18" t="s">
        <v>61</v>
      </c>
      <c r="C45" s="11">
        <f>SUM(C46:C69)</f>
        <v>2055265</v>
      </c>
      <c r="D45" s="11">
        <f t="shared" ref="D45:O45" si="4">SUM(D46:D69)</f>
        <v>1759</v>
      </c>
      <c r="E45" s="11">
        <f t="shared" si="4"/>
        <v>20000</v>
      </c>
      <c r="F45" s="11">
        <f t="shared" si="4"/>
        <v>37336</v>
      </c>
      <c r="G45" s="11">
        <f t="shared" si="4"/>
        <v>5000</v>
      </c>
      <c r="H45" s="11">
        <f t="shared" si="4"/>
        <v>0</v>
      </c>
      <c r="I45" s="11">
        <f t="shared" si="4"/>
        <v>0</v>
      </c>
      <c r="J45" s="11">
        <f t="shared" si="4"/>
        <v>0</v>
      </c>
      <c r="K45" s="11">
        <f t="shared" si="4"/>
        <v>1535816</v>
      </c>
      <c r="L45" s="11">
        <f t="shared" si="4"/>
        <v>953407</v>
      </c>
      <c r="M45" s="11">
        <f t="shared" si="4"/>
        <v>586187</v>
      </c>
      <c r="N45" s="11">
        <f t="shared" si="4"/>
        <v>2215</v>
      </c>
      <c r="O45" s="11">
        <f t="shared" si="4"/>
        <v>453139</v>
      </c>
    </row>
    <row r="46" spans="1:15" s="9" customFormat="1" ht="18.75" customHeight="1" x14ac:dyDescent="0.25">
      <c r="A46" s="17">
        <v>1</v>
      </c>
      <c r="B46" s="19" t="s">
        <v>56</v>
      </c>
      <c r="C46" s="17">
        <f>D46+E46+F46+G46+H46+I46+J46+K46+N46+O46</f>
        <v>4000</v>
      </c>
      <c r="D46" s="17"/>
      <c r="E46" s="17"/>
      <c r="F46" s="17"/>
      <c r="G46" s="17"/>
      <c r="H46" s="17"/>
      <c r="I46" s="17"/>
      <c r="J46" s="17"/>
      <c r="K46" s="17">
        <f>SUM(L46:M46)</f>
        <v>4000</v>
      </c>
      <c r="L46" s="17"/>
      <c r="M46" s="17">
        <v>4000</v>
      </c>
      <c r="N46" s="17"/>
      <c r="O46" s="17"/>
    </row>
    <row r="47" spans="1:15" s="9" customFormat="1" ht="18.75" customHeight="1" x14ac:dyDescent="0.25">
      <c r="A47" s="17">
        <v>2</v>
      </c>
      <c r="B47" s="19" t="s">
        <v>57</v>
      </c>
      <c r="C47" s="17">
        <f>D47+E47+F47+G47+H47+I47+J47+K47+N47+O47</f>
        <v>20000</v>
      </c>
      <c r="D47" s="17"/>
      <c r="E47" s="17">
        <v>20000</v>
      </c>
      <c r="F47" s="17"/>
      <c r="G47" s="17"/>
      <c r="H47" s="17"/>
      <c r="I47" s="17"/>
      <c r="J47" s="17"/>
      <c r="K47" s="17">
        <f>SUM(L47:M47)</f>
        <v>0</v>
      </c>
      <c r="L47" s="17"/>
      <c r="M47" s="17"/>
      <c r="N47" s="17"/>
      <c r="O47" s="17"/>
    </row>
    <row r="48" spans="1:15" s="9" customFormat="1" ht="18.75" customHeight="1" x14ac:dyDescent="0.25">
      <c r="A48" s="17">
        <v>3</v>
      </c>
      <c r="B48" s="19" t="s">
        <v>22</v>
      </c>
      <c r="C48" s="17">
        <f t="shared" ref="C48:C57" si="5">D48+E48+F48+G48+H48+I48+J48+K48+N48+O48</f>
        <v>15000</v>
      </c>
      <c r="D48" s="17"/>
      <c r="E48" s="17"/>
      <c r="F48" s="17"/>
      <c r="G48" s="17"/>
      <c r="H48" s="17"/>
      <c r="I48" s="17"/>
      <c r="J48" s="17"/>
      <c r="K48" s="17">
        <f t="shared" ref="K48:K69" si="6">SUM(L48:M48)</f>
        <v>0</v>
      </c>
      <c r="L48" s="15"/>
      <c r="M48" s="17"/>
      <c r="N48" s="15"/>
      <c r="O48" s="17">
        <v>15000</v>
      </c>
    </row>
    <row r="49" spans="1:15" s="9" customFormat="1" ht="18.75" customHeight="1" x14ac:dyDescent="0.25">
      <c r="A49" s="17">
        <v>4</v>
      </c>
      <c r="B49" s="19" t="s">
        <v>52</v>
      </c>
      <c r="C49" s="17">
        <f>(D49+E49+F49+G49+H49+I49+J49+K49+N49+O49)</f>
        <v>105437</v>
      </c>
      <c r="D49" s="17"/>
      <c r="E49" s="17"/>
      <c r="F49" s="17"/>
      <c r="G49" s="17"/>
      <c r="H49" s="17"/>
      <c r="I49" s="17"/>
      <c r="J49" s="17"/>
      <c r="K49" s="17">
        <f t="shared" si="6"/>
        <v>64182</v>
      </c>
      <c r="L49" s="17">
        <v>12182</v>
      </c>
      <c r="M49" s="17">
        <v>52000</v>
      </c>
      <c r="N49" s="17"/>
      <c r="O49" s="17">
        <f>26255+15000</f>
        <v>41255</v>
      </c>
    </row>
    <row r="50" spans="1:15" s="9" customFormat="1" ht="18.75" customHeight="1" x14ac:dyDescent="0.25">
      <c r="A50" s="17">
        <v>5</v>
      </c>
      <c r="B50" s="19" t="s">
        <v>23</v>
      </c>
      <c r="C50" s="17">
        <f t="shared" si="5"/>
        <v>280385</v>
      </c>
      <c r="D50" s="17"/>
      <c r="E50" s="17"/>
      <c r="F50" s="17"/>
      <c r="G50" s="17"/>
      <c r="H50" s="17"/>
      <c r="I50" s="17"/>
      <c r="J50" s="17"/>
      <c r="K50" s="17">
        <f t="shared" si="6"/>
        <v>280385</v>
      </c>
      <c r="L50" s="17">
        <f>230000+50385</f>
        <v>280385</v>
      </c>
      <c r="M50" s="17"/>
      <c r="N50" s="17"/>
      <c r="O50" s="17"/>
    </row>
    <row r="51" spans="1:15" s="9" customFormat="1" ht="18.75" customHeight="1" x14ac:dyDescent="0.25">
      <c r="A51" s="17">
        <v>6</v>
      </c>
      <c r="B51" s="19" t="s">
        <v>53</v>
      </c>
      <c r="C51" s="17">
        <f t="shared" si="5"/>
        <v>201611</v>
      </c>
      <c r="D51" s="17"/>
      <c r="E51" s="17"/>
      <c r="F51" s="17"/>
      <c r="G51" s="17"/>
      <c r="H51" s="17"/>
      <c r="I51" s="17"/>
      <c r="J51" s="17"/>
      <c r="K51" s="17">
        <f t="shared" si="6"/>
        <v>198107</v>
      </c>
      <c r="L51" s="17"/>
      <c r="M51" s="17">
        <f>110928+87179</f>
        <v>198107</v>
      </c>
      <c r="N51" s="17"/>
      <c r="O51" s="17">
        <v>3504</v>
      </c>
    </row>
    <row r="52" spans="1:15" s="9" customFormat="1" ht="18.75" customHeight="1" x14ac:dyDescent="0.25">
      <c r="A52" s="17">
        <v>7</v>
      </c>
      <c r="B52" s="19" t="s">
        <v>24</v>
      </c>
      <c r="C52" s="17">
        <f t="shared" si="5"/>
        <v>10000</v>
      </c>
      <c r="D52" s="17"/>
      <c r="E52" s="17"/>
      <c r="F52" s="17"/>
      <c r="G52" s="17"/>
      <c r="H52" s="17"/>
      <c r="I52" s="17"/>
      <c r="J52" s="17"/>
      <c r="K52" s="17">
        <f t="shared" si="6"/>
        <v>0</v>
      </c>
      <c r="L52" s="17"/>
      <c r="M52" s="17"/>
      <c r="N52" s="17"/>
      <c r="O52" s="17">
        <v>10000</v>
      </c>
    </row>
    <row r="53" spans="1:15" s="9" customFormat="1" ht="18.75" customHeight="1" x14ac:dyDescent="0.25">
      <c r="A53" s="17">
        <v>8</v>
      </c>
      <c r="B53" s="19" t="s">
        <v>25</v>
      </c>
      <c r="C53" s="17">
        <f t="shared" si="5"/>
        <v>1759</v>
      </c>
      <c r="D53" s="17">
        <v>1759</v>
      </c>
      <c r="E53" s="17"/>
      <c r="F53" s="17"/>
      <c r="G53" s="17"/>
      <c r="H53" s="17"/>
      <c r="I53" s="17"/>
      <c r="J53" s="17"/>
      <c r="K53" s="17">
        <f t="shared" si="6"/>
        <v>0</v>
      </c>
      <c r="L53" s="17"/>
      <c r="M53" s="17"/>
      <c r="N53" s="17"/>
      <c r="O53" s="17"/>
    </row>
    <row r="54" spans="1:15" s="9" customFormat="1" ht="18.75" customHeight="1" x14ac:dyDescent="0.25">
      <c r="A54" s="17">
        <v>9</v>
      </c>
      <c r="B54" s="19" t="s">
        <v>26</v>
      </c>
      <c r="C54" s="17">
        <f t="shared" si="5"/>
        <v>5000</v>
      </c>
      <c r="D54" s="17"/>
      <c r="E54" s="17"/>
      <c r="F54" s="17"/>
      <c r="G54" s="17">
        <v>5000</v>
      </c>
      <c r="H54" s="17"/>
      <c r="I54" s="17"/>
      <c r="J54" s="17"/>
      <c r="K54" s="17">
        <f t="shared" si="6"/>
        <v>0</v>
      </c>
      <c r="L54" s="17"/>
      <c r="M54" s="17"/>
      <c r="N54" s="17"/>
      <c r="O54" s="17"/>
    </row>
    <row r="55" spans="1:15" s="9" customFormat="1" ht="18.75" customHeight="1" x14ac:dyDescent="0.25">
      <c r="A55" s="17">
        <v>10</v>
      </c>
      <c r="B55" s="19" t="s">
        <v>27</v>
      </c>
      <c r="C55" s="17">
        <f t="shared" si="5"/>
        <v>37336</v>
      </c>
      <c r="D55" s="17"/>
      <c r="E55" s="17"/>
      <c r="F55" s="17">
        <v>37336</v>
      </c>
      <c r="G55" s="17"/>
      <c r="H55" s="17"/>
      <c r="I55" s="17"/>
      <c r="J55" s="17"/>
      <c r="K55" s="17">
        <f t="shared" si="6"/>
        <v>0</v>
      </c>
      <c r="L55" s="17"/>
      <c r="M55" s="17"/>
      <c r="N55" s="17"/>
      <c r="O55" s="17"/>
    </row>
    <row r="56" spans="1:15" s="9" customFormat="1" ht="18.75" customHeight="1" x14ac:dyDescent="0.25">
      <c r="A56" s="17">
        <v>11</v>
      </c>
      <c r="B56" s="19" t="s">
        <v>28</v>
      </c>
      <c r="C56" s="17">
        <f t="shared" si="5"/>
        <v>297500</v>
      </c>
      <c r="D56" s="17"/>
      <c r="E56" s="17"/>
      <c r="F56" s="17"/>
      <c r="G56" s="17"/>
      <c r="H56" s="17"/>
      <c r="I56" s="17"/>
      <c r="J56" s="17"/>
      <c r="K56" s="17">
        <f t="shared" si="6"/>
        <v>297500</v>
      </c>
      <c r="L56" s="17">
        <v>297500</v>
      </c>
      <c r="M56" s="17"/>
      <c r="N56" s="17"/>
      <c r="O56" s="17"/>
    </row>
    <row r="57" spans="1:15" s="9" customFormat="1" ht="18.75" customHeight="1" x14ac:dyDescent="0.25">
      <c r="A57" s="17">
        <v>12</v>
      </c>
      <c r="B57" s="19" t="s">
        <v>29</v>
      </c>
      <c r="C57" s="17">
        <f t="shared" si="5"/>
        <v>69007</v>
      </c>
      <c r="D57" s="17"/>
      <c r="E57" s="17"/>
      <c r="F57" s="17"/>
      <c r="G57" s="17"/>
      <c r="H57" s="17"/>
      <c r="I57" s="17"/>
      <c r="J57" s="17"/>
      <c r="K57" s="17">
        <v>69007</v>
      </c>
      <c r="L57" s="17"/>
      <c r="M57" s="17">
        <v>72785</v>
      </c>
      <c r="N57" s="17"/>
      <c r="O57" s="17"/>
    </row>
    <row r="58" spans="1:15" s="9" customFormat="1" ht="18.75" customHeight="1" x14ac:dyDescent="0.25">
      <c r="A58" s="17">
        <v>13</v>
      </c>
      <c r="B58" s="19" t="s">
        <v>30</v>
      </c>
      <c r="C58" s="20">
        <v>8534</v>
      </c>
      <c r="D58" s="17"/>
      <c r="E58" s="17"/>
      <c r="F58" s="17"/>
      <c r="G58" s="17"/>
      <c r="H58" s="17"/>
      <c r="I58" s="17"/>
      <c r="J58" s="17"/>
      <c r="K58" s="17">
        <f t="shared" si="6"/>
        <v>8534</v>
      </c>
      <c r="L58" s="17">
        <v>5534</v>
      </c>
      <c r="M58" s="17">
        <v>3000</v>
      </c>
      <c r="N58" s="17"/>
      <c r="O58" s="17"/>
    </row>
    <row r="59" spans="1:15" s="9" customFormat="1" ht="18.75" customHeight="1" x14ac:dyDescent="0.25">
      <c r="A59" s="17">
        <v>14</v>
      </c>
      <c r="B59" s="16" t="s">
        <v>31</v>
      </c>
      <c r="C59" s="20">
        <v>13000</v>
      </c>
      <c r="D59" s="17"/>
      <c r="E59" s="17"/>
      <c r="F59" s="17"/>
      <c r="G59" s="17"/>
      <c r="H59" s="17"/>
      <c r="I59" s="17"/>
      <c r="J59" s="17"/>
      <c r="K59" s="17">
        <f t="shared" si="6"/>
        <v>13000</v>
      </c>
      <c r="L59" s="17"/>
      <c r="M59" s="17">
        <v>13000</v>
      </c>
      <c r="N59" s="17"/>
      <c r="O59" s="17"/>
    </row>
    <row r="60" spans="1:15" s="9" customFormat="1" ht="18.75" customHeight="1" x14ac:dyDescent="0.25">
      <c r="A60" s="17">
        <v>15</v>
      </c>
      <c r="B60" s="16" t="s">
        <v>32</v>
      </c>
      <c r="C60" s="20">
        <v>62000</v>
      </c>
      <c r="D60" s="17"/>
      <c r="E60" s="17"/>
      <c r="F60" s="17"/>
      <c r="G60" s="17"/>
      <c r="H60" s="17"/>
      <c r="I60" s="17"/>
      <c r="J60" s="17"/>
      <c r="K60" s="17">
        <f t="shared" si="6"/>
        <v>62000</v>
      </c>
      <c r="L60" s="17">
        <v>30000</v>
      </c>
      <c r="M60" s="17">
        <v>32000</v>
      </c>
      <c r="N60" s="17"/>
      <c r="O60" s="17"/>
    </row>
    <row r="61" spans="1:15" s="9" customFormat="1" ht="18.75" customHeight="1" x14ac:dyDescent="0.25">
      <c r="A61" s="17">
        <v>16</v>
      </c>
      <c r="B61" s="16" t="s">
        <v>33</v>
      </c>
      <c r="C61" s="17">
        <f>D61+E61+F61+G61+H61+I61+J61+K61+N61+O61</f>
        <v>103806</v>
      </c>
      <c r="D61" s="17"/>
      <c r="E61" s="17"/>
      <c r="F61" s="17"/>
      <c r="G61" s="17"/>
      <c r="H61" s="17"/>
      <c r="I61" s="17"/>
      <c r="J61" s="17"/>
      <c r="K61" s="17">
        <f t="shared" si="6"/>
        <v>68806</v>
      </c>
      <c r="L61" s="17">
        <v>68806</v>
      </c>
      <c r="M61" s="17"/>
      <c r="N61" s="17"/>
      <c r="O61" s="17">
        <v>35000</v>
      </c>
    </row>
    <row r="62" spans="1:15" s="9" customFormat="1" ht="18.75" customHeight="1" x14ac:dyDescent="0.25">
      <c r="A62" s="17">
        <v>17</v>
      </c>
      <c r="B62" s="16" t="s">
        <v>34</v>
      </c>
      <c r="C62" s="20">
        <v>53000</v>
      </c>
      <c r="D62" s="17"/>
      <c r="E62" s="17"/>
      <c r="F62" s="17"/>
      <c r="G62" s="17"/>
      <c r="H62" s="17"/>
      <c r="I62" s="17"/>
      <c r="J62" s="17"/>
      <c r="K62" s="17">
        <f t="shared" si="6"/>
        <v>53000</v>
      </c>
      <c r="L62" s="17">
        <v>43000</v>
      </c>
      <c r="M62" s="17">
        <v>10000</v>
      </c>
      <c r="N62" s="17"/>
      <c r="O62" s="17"/>
    </row>
    <row r="63" spans="1:15" s="9" customFormat="1" ht="18.75" customHeight="1" x14ac:dyDescent="0.25">
      <c r="A63" s="17">
        <v>18</v>
      </c>
      <c r="B63" s="16" t="s">
        <v>35</v>
      </c>
      <c r="C63" s="17">
        <f t="shared" ref="C63:C67" si="7">D63+E63+F63+G63+H63+I63+J63+K63+N63+O63</f>
        <v>157000</v>
      </c>
      <c r="D63" s="17"/>
      <c r="E63" s="17"/>
      <c r="F63" s="17"/>
      <c r="G63" s="17"/>
      <c r="H63" s="17"/>
      <c r="I63" s="17"/>
      <c r="J63" s="17"/>
      <c r="K63" s="17">
        <f t="shared" si="6"/>
        <v>145000</v>
      </c>
      <c r="L63" s="17">
        <v>145000</v>
      </c>
      <c r="M63" s="17"/>
      <c r="N63" s="17"/>
      <c r="O63" s="17">
        <v>12000</v>
      </c>
    </row>
    <row r="64" spans="1:15" s="9" customFormat="1" ht="18.75" customHeight="1" x14ac:dyDescent="0.25">
      <c r="A64" s="17">
        <v>19</v>
      </c>
      <c r="B64" s="16" t="s">
        <v>36</v>
      </c>
      <c r="C64" s="17">
        <f t="shared" si="7"/>
        <v>54000</v>
      </c>
      <c r="D64" s="17"/>
      <c r="E64" s="17"/>
      <c r="F64" s="17"/>
      <c r="G64" s="17"/>
      <c r="H64" s="17"/>
      <c r="I64" s="17"/>
      <c r="J64" s="17"/>
      <c r="K64" s="17">
        <f t="shared" si="6"/>
        <v>39000</v>
      </c>
      <c r="L64" s="17"/>
      <c r="M64" s="17">
        <f>26000+13000</f>
        <v>39000</v>
      </c>
      <c r="N64" s="17"/>
      <c r="O64" s="17">
        <v>15000</v>
      </c>
    </row>
    <row r="65" spans="1:15" s="9" customFormat="1" ht="18.75" customHeight="1" x14ac:dyDescent="0.25">
      <c r="A65" s="17">
        <v>20</v>
      </c>
      <c r="B65" s="16" t="s">
        <v>37</v>
      </c>
      <c r="C65" s="17">
        <f t="shared" si="7"/>
        <v>73134</v>
      </c>
      <c r="D65" s="17"/>
      <c r="E65" s="17"/>
      <c r="F65" s="17"/>
      <c r="G65" s="17"/>
      <c r="H65" s="17"/>
      <c r="I65" s="17"/>
      <c r="J65" s="17"/>
      <c r="K65" s="17">
        <f>SUM(L65:M65)</f>
        <v>71000</v>
      </c>
      <c r="L65" s="17">
        <v>71000</v>
      </c>
      <c r="M65" s="17"/>
      <c r="N65" s="17"/>
      <c r="O65" s="17">
        <v>2134</v>
      </c>
    </row>
    <row r="66" spans="1:15" s="9" customFormat="1" ht="18.75" customHeight="1" x14ac:dyDescent="0.25">
      <c r="A66" s="17">
        <v>21</v>
      </c>
      <c r="B66" s="16" t="s">
        <v>38</v>
      </c>
      <c r="C66" s="17">
        <f>D66+E66+F66+G66+H66+I66+J66+K66+N66+O66</f>
        <v>127715</v>
      </c>
      <c r="D66" s="17"/>
      <c r="E66" s="17"/>
      <c r="F66" s="17"/>
      <c r="G66" s="17"/>
      <c r="H66" s="17"/>
      <c r="I66" s="17"/>
      <c r="J66" s="17"/>
      <c r="K66" s="17">
        <f t="shared" si="6"/>
        <v>117000</v>
      </c>
      <c r="L66" s="17"/>
      <c r="M66" s="17">
        <f>93000+24000</f>
        <v>117000</v>
      </c>
      <c r="N66" s="17">
        <v>2215</v>
      </c>
      <c r="O66" s="17">
        <v>8500</v>
      </c>
    </row>
    <row r="67" spans="1:15" s="9" customFormat="1" ht="18.75" customHeight="1" x14ac:dyDescent="0.25">
      <c r="A67" s="17">
        <v>22</v>
      </c>
      <c r="B67" s="16" t="s">
        <v>39</v>
      </c>
      <c r="C67" s="17">
        <f t="shared" si="7"/>
        <v>8000</v>
      </c>
      <c r="D67" s="17"/>
      <c r="E67" s="17"/>
      <c r="F67" s="17"/>
      <c r="G67" s="17"/>
      <c r="H67" s="17"/>
      <c r="I67" s="17"/>
      <c r="J67" s="17"/>
      <c r="K67" s="17">
        <f t="shared" si="6"/>
        <v>5000</v>
      </c>
      <c r="L67" s="17"/>
      <c r="M67" s="17">
        <v>5000</v>
      </c>
      <c r="N67" s="17"/>
      <c r="O67" s="17">
        <v>3000</v>
      </c>
    </row>
    <row r="68" spans="1:15" s="9" customFormat="1" ht="18.75" customHeight="1" x14ac:dyDescent="0.25">
      <c r="A68" s="17">
        <v>23</v>
      </c>
      <c r="B68" s="16" t="s">
        <v>40</v>
      </c>
      <c r="C68" s="17">
        <v>307746</v>
      </c>
      <c r="D68" s="17"/>
      <c r="E68" s="17"/>
      <c r="F68" s="17"/>
      <c r="G68" s="17"/>
      <c r="H68" s="17"/>
      <c r="I68" s="17"/>
      <c r="J68" s="17"/>
      <c r="K68" s="17">
        <f t="shared" si="6"/>
        <v>0</v>
      </c>
      <c r="L68" s="17"/>
      <c r="M68" s="17"/>
      <c r="N68" s="17"/>
      <c r="O68" s="17">
        <v>307746</v>
      </c>
    </row>
    <row r="69" spans="1:15" s="9" customFormat="1" ht="18.75" customHeight="1" x14ac:dyDescent="0.25">
      <c r="A69" s="17">
        <v>24</v>
      </c>
      <c r="B69" s="16" t="s">
        <v>47</v>
      </c>
      <c r="C69" s="17">
        <v>40295</v>
      </c>
      <c r="D69" s="17"/>
      <c r="E69" s="17"/>
      <c r="F69" s="17"/>
      <c r="G69" s="17"/>
      <c r="H69" s="17"/>
      <c r="I69" s="17"/>
      <c r="J69" s="17"/>
      <c r="K69" s="17">
        <f t="shared" si="6"/>
        <v>40295</v>
      </c>
      <c r="L69" s="17"/>
      <c r="M69" s="17">
        <v>40295</v>
      </c>
      <c r="N69" s="17"/>
      <c r="O69" s="17"/>
    </row>
    <row r="70" spans="1:15" ht="7.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</sheetData>
  <mergeCells count="21">
    <mergeCell ref="M5:O5"/>
    <mergeCell ref="A1:D1"/>
    <mergeCell ref="M1:O1"/>
    <mergeCell ref="A2:O2"/>
    <mergeCell ref="A3:O3"/>
    <mergeCell ref="A4:O4"/>
    <mergeCell ref="A6:A8"/>
    <mergeCell ref="B6:B8"/>
    <mergeCell ref="C6:C8"/>
    <mergeCell ref="D6:O6"/>
    <mergeCell ref="D7:D8"/>
    <mergeCell ref="E7:E8"/>
    <mergeCell ref="F7:F8"/>
    <mergeCell ref="G7:G8"/>
    <mergeCell ref="H7:H8"/>
    <mergeCell ref="I7:I8"/>
    <mergeCell ref="J7:J8"/>
    <mergeCell ref="K7:K8"/>
    <mergeCell ref="L7:M7"/>
    <mergeCell ref="N7:N8"/>
    <mergeCell ref="O7:O8"/>
  </mergeCells>
  <printOptions horizontalCentered="1"/>
  <pageMargins left="0.19685039370078741" right="0.19685039370078741" top="0.39370078740157483" bottom="0.52" header="0.31496062992125984" footer="0.16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</vt:lpstr>
      <vt:lpstr>'52'!Print_Titles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MrThang</dc:creator>
  <cp:lastModifiedBy>STC Nguyen Thi Thu Chin</cp:lastModifiedBy>
  <cp:lastPrinted>2021-01-11T10:01:23Z</cp:lastPrinted>
  <dcterms:created xsi:type="dcterms:W3CDTF">2020-01-07T06:39:05Z</dcterms:created>
  <dcterms:modified xsi:type="dcterms:W3CDTF">2021-07-07T07:28:24Z</dcterms:modified>
</cp:coreProperties>
</file>