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 DU LIEU O DIA MANG S - 21.12.2022\2.CONG KHAI NGAN SACH - o S - FROM 10.2021\1.CONG KHAI NGAN SACH\2024B - Cong khai DT HDND phe chuan 2024\"/>
    </mc:Choice>
  </mc:AlternateContent>
  <bookViews>
    <workbookView xWindow="0" yWindow="0" windowWidth="28800" windowHeight="12210"/>
  </bookViews>
  <sheets>
    <sheet name="52" sheetId="1" r:id="rId1"/>
  </sheets>
  <definedNames>
    <definedName name="_xlnm.Print_Titles" localSheetId="0">'52'!$6:$9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9" i="1"/>
  <c r="K50" i="1"/>
  <c r="K51" i="1"/>
  <c r="K52" i="1"/>
  <c r="K53" i="1"/>
  <c r="K54" i="1"/>
  <c r="K55" i="1"/>
  <c r="K56" i="1"/>
  <c r="D10" i="1"/>
  <c r="E10" i="1"/>
  <c r="G10" i="1"/>
  <c r="I10" i="1"/>
  <c r="J10" i="1"/>
  <c r="P10" i="1"/>
  <c r="Q10" i="1"/>
  <c r="L46" i="1" l="1"/>
  <c r="L44" i="1"/>
  <c r="L42" i="1"/>
  <c r="L41" i="1"/>
  <c r="L40" i="1"/>
  <c r="L38" i="1"/>
  <c r="O37" i="1"/>
  <c r="L15" i="1"/>
  <c r="M16" i="1"/>
  <c r="O43" i="1" l="1"/>
  <c r="O14" i="1"/>
  <c r="L45" i="1"/>
  <c r="L43" i="1"/>
  <c r="L10" i="1" s="1"/>
  <c r="L39" i="1"/>
  <c r="M38" i="1"/>
  <c r="F23" i="1"/>
  <c r="F10" i="1" s="1"/>
  <c r="N43" i="1"/>
  <c r="N41" i="1"/>
  <c r="K33" i="1"/>
  <c r="K36" i="1"/>
  <c r="C36" i="1" s="1"/>
  <c r="H32" i="1"/>
  <c r="H10" i="1" s="1"/>
  <c r="K26" i="1"/>
  <c r="K27" i="1"/>
  <c r="K28" i="1"/>
  <c r="K29" i="1"/>
  <c r="K30" i="1"/>
  <c r="K31" i="1"/>
  <c r="K32" i="1"/>
  <c r="O45" i="1"/>
  <c r="O44" i="1"/>
  <c r="M43" i="1"/>
  <c r="M10" i="1" l="1"/>
  <c r="O10" i="1"/>
  <c r="K18" i="1"/>
  <c r="C18" i="1" s="1"/>
  <c r="K19" i="1"/>
  <c r="C19" i="1" s="1"/>
  <c r="N13" i="1"/>
  <c r="N10" i="1" s="1"/>
  <c r="K11" i="1" l="1"/>
  <c r="K12" i="1"/>
  <c r="C11" i="1" l="1"/>
  <c r="K47" i="1"/>
  <c r="C47" i="1" s="1"/>
  <c r="K46" i="1"/>
  <c r="C46" i="1" s="1"/>
  <c r="K45" i="1"/>
  <c r="C45" i="1" s="1"/>
  <c r="K44" i="1"/>
  <c r="C44" i="1" s="1"/>
  <c r="K43" i="1"/>
  <c r="C43" i="1" s="1"/>
  <c r="K42" i="1"/>
  <c r="C42" i="1" s="1"/>
  <c r="K41" i="1"/>
  <c r="C41" i="1" s="1"/>
  <c r="K40" i="1"/>
  <c r="C40" i="1" s="1"/>
  <c r="K39" i="1"/>
  <c r="C39" i="1" s="1"/>
  <c r="K38" i="1"/>
  <c r="C38" i="1" s="1"/>
  <c r="K37" i="1"/>
  <c r="C37" i="1" s="1"/>
  <c r="K35" i="1"/>
  <c r="C35" i="1" s="1"/>
  <c r="K34" i="1"/>
  <c r="C34" i="1" s="1"/>
  <c r="C33" i="1"/>
  <c r="C32" i="1"/>
  <c r="C31" i="1"/>
  <c r="C30" i="1"/>
  <c r="C29" i="1"/>
  <c r="C28" i="1"/>
  <c r="C27" i="1"/>
  <c r="C26" i="1"/>
  <c r="K25" i="1"/>
  <c r="C25" i="1" s="1"/>
  <c r="K24" i="1"/>
  <c r="C24" i="1" s="1"/>
  <c r="K23" i="1"/>
  <c r="K22" i="1"/>
  <c r="C22" i="1" s="1"/>
  <c r="K21" i="1"/>
  <c r="C21" i="1" s="1"/>
  <c r="K20" i="1"/>
  <c r="C20" i="1" s="1"/>
  <c r="K17" i="1"/>
  <c r="C17" i="1" s="1"/>
  <c r="K16" i="1"/>
  <c r="C16" i="1" s="1"/>
  <c r="K15" i="1"/>
  <c r="C15" i="1" s="1"/>
  <c r="K14" i="1"/>
  <c r="C14" i="1" s="1"/>
  <c r="K13" i="1"/>
  <c r="C13" i="1" s="1"/>
  <c r="C12" i="1"/>
  <c r="K10" i="1" l="1"/>
  <c r="C23" i="1"/>
  <c r="C10" i="1" s="1"/>
</calcChain>
</file>

<file path=xl/sharedStrings.xml><?xml version="1.0" encoding="utf-8"?>
<sst xmlns="http://schemas.openxmlformats.org/spreadsheetml/2006/main" count="74" uniqueCount="72">
  <si>
    <t>UBND TỈNH HÀ GIANG</t>
  </si>
  <si>
    <t>Đơn vị: Triệu đồng</t>
  </si>
  <si>
    <t>STT</t>
  </si>
  <si>
    <t>TÊN ĐƠN VỊ</t>
  </si>
  <si>
    <t>TỔNG SỐ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</si>
  <si>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</si>
  <si>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</si>
  <si>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</si>
  <si>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</si>
  <si>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</si>
  <si>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</si>
  <si>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</si>
  <si>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</si>
  <si>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</si>
  <si>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</si>
  <si>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</si>
  <si>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03 CT MTQG</t>
  </si>
  <si>
    <t>CHI GIAO THÔNG</t>
  </si>
  <si>
    <t>CHI NÔNG NGHIỆP, LÂM NGHIỆP, THỦY LỢI, THỦY SẢN</t>
  </si>
  <si>
    <t>A</t>
  </si>
  <si>
    <t>B</t>
  </si>
  <si>
    <t>Bộ Chỉ huy Bộ đội Biên phòng tỉnh</t>
  </si>
  <si>
    <t>Bộ Chỉ huy Quân sự tỉnh</t>
  </si>
  <si>
    <t>BQL DAĐT XDCT Dân dụng và Công nghiệp</t>
  </si>
  <si>
    <t>BQL dự án ĐTXD công trình Giao thông</t>
  </si>
  <si>
    <t>BQL DAĐT XDCT Nông nghiệp và PTNT</t>
  </si>
  <si>
    <t>BQL Khu kinh tế</t>
  </si>
  <si>
    <t xml:space="preserve">Bệnh viện Đa khoa tỉnh </t>
  </si>
  <si>
    <t>Sở Giáo dục và Đào tạo</t>
  </si>
  <si>
    <t>Sở Văn hóa TT và DL</t>
  </si>
  <si>
    <t>Sở Y tế</t>
  </si>
  <si>
    <t>Sở Kế hoạch và Đầu tư</t>
  </si>
  <si>
    <t>Sở Giao thông vận tải</t>
  </si>
  <si>
    <t>Sở Thông tin và Truyền thông</t>
  </si>
  <si>
    <t>Ban điều phối Chương trình giảm nghèo dựa trên phát triển hàng hóa (CPRP)</t>
  </si>
  <si>
    <t>Ban quản lý các dự án cấp thoát nước tỉnh</t>
  </si>
  <si>
    <t>Sở Lao động - Thương binh và Xã hội</t>
  </si>
  <si>
    <t>Trường Cao đẳng Kỹ thuật và Công nghệ tỉnh Hà Giang</t>
  </si>
  <si>
    <t>Đài Phát thanh và Truyền hình tỉnh</t>
  </si>
  <si>
    <t>Trung tâm NSVS MTNT</t>
  </si>
  <si>
    <t>Văn phòng Tỉnh ủy</t>
  </si>
  <si>
    <t>UBND huyện Bắc Mê</t>
  </si>
  <si>
    <t>UBND huyện Bắc Quang</t>
  </si>
  <si>
    <t>UBND huyện Đồng Văn</t>
  </si>
  <si>
    <t>UBND huyện HSP</t>
  </si>
  <si>
    <t>UBND huyện Mèo Vạc</t>
  </si>
  <si>
    <t xml:space="preserve">UBND huyện Quản Bạ </t>
  </si>
  <si>
    <t>UBND huyện Quang Bình</t>
  </si>
  <si>
    <t>UBND Huyện Vị Xuyên</t>
  </si>
  <si>
    <t>UBND Huyện Xín Mần</t>
  </si>
  <si>
    <t>UBND huyện Yên Minh</t>
  </si>
  <si>
    <t>UBND TP Hà Giang</t>
  </si>
  <si>
    <t>Đầu tư từ nguồn thu sử dụng dất</t>
  </si>
  <si>
    <t>Đầu tư từ nguồn thu XSKT</t>
  </si>
  <si>
    <t xml:space="preserve">Trả nợ gốc tiền vay tín dụng ưu đãi theo Luật Ngân sách </t>
  </si>
  <si>
    <t xml:space="preserve">Hỗ trợ đầu tư trự sở công an xã, phường </t>
  </si>
  <si>
    <t>DỰ TOÁN CHI ĐẦU TƯ PHÁT TRIỂN CỦA NGÂN SÁCH CẤP TỈNH CHO TỪNG CƠ QUAN, TỔ CHỨC THEO LĨNH VỰC NĂM 2024
NGUỒN VỐN CÂN ĐỐI NGÂN SÁCH ĐỊA PHƯƠNG</t>
  </si>
  <si>
    <t>Quý Hội Nông dân</t>
  </si>
  <si>
    <t>Quỹ Hỗ trợ phát triển HTX</t>
  </si>
  <si>
    <t>Hoàn trả NS theo kiến nghị của KTNN</t>
  </si>
  <si>
    <t>Đầu tư xây dựng các công trình phục vụ diễn tập phòng thủ tỉnh Hà Giang năm 2024</t>
  </si>
  <si>
    <t xml:space="preserve">Bố trí vốn chuẩn bị đầu tư cho các dự án trọng điểm: DA Cao tốc Tuyên Quang - Hà Giang (đoạn từ Tân Quang đến CK Thanh Thủy); Xử lý cấp bách sạt lở bờ sông Lô đoạn từ đập dâng nước TP Hà Giang về phía thượng lưu và hạ lưu và các dự án cấp bách khác... </t>
  </si>
  <si>
    <t>Ban Dân tộc</t>
  </si>
  <si>
    <t>Chi cục Văn thư - lưu trữ</t>
  </si>
  <si>
    <t>Công an tỉnh</t>
  </si>
  <si>
    <t xml:space="preserve">Hội Nông dân </t>
  </si>
  <si>
    <t>Liên minh HTX</t>
  </si>
  <si>
    <t xml:space="preserve">CĐ NSĐP phân cấp huyện </t>
  </si>
  <si>
    <t xml:space="preserve">Tỉnh đoàn </t>
  </si>
  <si>
    <t>Biểu số 52/CK-NSNN</t>
  </si>
  <si>
    <t>(Dự toán đã được Hội đồng nhân dân Quyết định)</t>
  </si>
  <si>
    <t>(Kèm theo Quyết định số 08/QĐ-UBND ngày 03/01/2024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</si>
</sst>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</cellStyleXfs>
  <cellXfs count="27">
    <xf numFmtId="0" fontId="0" fillId="0" borderId="0" xfId="0"/>
    <xf numFmtId="3" fontId="9" fillId="0" borderId="2" xfId="1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left" vertical="center" wrapText="1"/>
    </xf>
    <xf numFmtId="3" fontId="9" fillId="0" borderId="8" xfId="2" applyNumberFormat="1" applyFont="1" applyFill="1" applyBorder="1" applyAlignment="1">
      <alignment horizontal="left" vertical="center" wrapText="1"/>
    </xf>
    <xf numFmtId="3" fontId="9" fillId="0" borderId="8" xfId="3" applyNumberFormat="1" applyFont="1" applyFill="1" applyBorder="1" applyAlignment="1">
      <alignment horizontal="center" vertical="center" wrapText="1"/>
    </xf>
    <xf numFmtId="3" fontId="9" fillId="0" borderId="8" xfId="4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3" fontId="1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8" fillId="0" borderId="0" xfId="0" applyFont="1" applyFill="1"/>
    <xf numFmtId="3" fontId="7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3" fontId="9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</cellXfs>
  <cellStyles count="5">
    <cellStyle name="Comma 10 2" xfId="4"/>
    <cellStyle name="Normal" xfId="0" builtinId="0"/>
    <cellStyle name="Normal 2" xfId="2"/>
    <cellStyle name="Normal 3" xfId="1"/>
    <cellStyle name="Normal_Bieu mau (CV )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40" zoomScale="80" zoomScaleNormal="80" workbookViewId="0">
      <selection activeCell="R1" sqref="R1:AC1048576"/>
    </sheetView>
  </sheetViews>
  <sheetFormatPr defaultRowHeight="15" x14ac:dyDescent="0.25"/>
  <cols>
    <col min="1" max="1" width="5.140625" style="15" customWidth="1"/>
    <col min="2" max="2" width="36.85546875" style="15" customWidth="1"/>
    <col min="3" max="17" width="9.85546875" style="15" customWidth="1"/>
    <col min="18" max="16384" width="9.140625" style="15"/>
  </cols>
  <sheetData>
    <row r="1" spans="1:17" s="7" customFormat="1" ht="21" customHeight="1" x14ac:dyDescent="0.25">
      <c r="A1" s="21" t="s">
        <v>0</v>
      </c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18" t="s">
        <v>69</v>
      </c>
      <c r="N1" s="18"/>
      <c r="O1" s="18"/>
      <c r="P1" s="18"/>
      <c r="Q1" s="18"/>
    </row>
    <row r="2" spans="1:17" s="7" customFormat="1" ht="39.75" customHeight="1" x14ac:dyDescent="0.25">
      <c r="A2" s="18" t="s">
        <v>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8"/>
    </row>
    <row r="3" spans="1:17" s="7" customFormat="1" ht="18.75" customHeight="1" x14ac:dyDescent="0.25">
      <c r="A3" s="17" t="s">
        <v>70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s="7" customFormat="1" ht="16.5" customHeight="1" x14ac:dyDescent="0.25">
      <c r="A4" s="17" t="s">
        <v>71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11" customFormat="1" ht="18.75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9" t="s">
        <v>1</v>
      </c>
      <c r="N5" s="19"/>
      <c r="O5" s="19"/>
      <c r="P5" s="19"/>
      <c r="Q5" s="19"/>
    </row>
    <row r="6" spans="1:17" s="12" customFormat="1" ht="24.75" customHeight="1" x14ac:dyDescent="0.2">
      <c r="A6" s="20" t="s">
        <v>2</v>
      </c>
      <c r="B6" s="20" t="s">
        <v>3</v>
      </c>
      <c r="C6" s="20" t="s">
        <v>4</v>
      </c>
      <c r="D6" s="22" t="s">
        <v>5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1:17" s="12" customFormat="1" ht="21.75" customHeight="1" x14ac:dyDescent="0.2">
      <c r="A7" s="20"/>
      <c r="B7" s="20"/>
      <c r="C7" s="20"/>
      <c r="D7" s="20" t="s">
        <v>6</v>
      </c>
      <c r="E7" s="20" t="s">
        <v>7</v>
      </c>
      <c r="F7" s="20" t="s">
        <v>8</v>
      </c>
      <c r="G7" s="20" t="s">
        <v>9</v>
      </c>
      <c r="H7" s="20" t="s">
        <v>10</v>
      </c>
      <c r="I7" s="20" t="s">
        <v>11</v>
      </c>
      <c r="J7" s="20" t="s">
        <v>12</v>
      </c>
      <c r="K7" s="20" t="s">
        <v>13</v>
      </c>
      <c r="L7" s="20" t="s">
        <v>5</v>
      </c>
      <c r="M7" s="20"/>
      <c r="N7" s="20" t="s">
        <v>14</v>
      </c>
      <c r="O7" s="20" t="s">
        <v>15</v>
      </c>
      <c r="P7" s="25" t="s">
        <v>67</v>
      </c>
      <c r="Q7" s="25" t="s">
        <v>16</v>
      </c>
    </row>
    <row r="8" spans="1:17" s="12" customFormat="1" ht="84.7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13" t="s">
        <v>17</v>
      </c>
      <c r="M8" s="13" t="s">
        <v>18</v>
      </c>
      <c r="N8" s="20"/>
      <c r="O8" s="20"/>
      <c r="P8" s="26"/>
      <c r="Q8" s="26"/>
    </row>
    <row r="9" spans="1:17" x14ac:dyDescent="0.25">
      <c r="A9" s="14" t="s">
        <v>19</v>
      </c>
      <c r="B9" s="14" t="s">
        <v>20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  <c r="L9" s="14">
        <v>10</v>
      </c>
      <c r="M9" s="14">
        <v>11</v>
      </c>
      <c r="N9" s="14">
        <v>12</v>
      </c>
      <c r="O9" s="14">
        <v>13</v>
      </c>
      <c r="P9" s="14">
        <v>14</v>
      </c>
      <c r="Q9" s="14">
        <v>15</v>
      </c>
    </row>
    <row r="10" spans="1:17" ht="27.75" customHeight="1" x14ac:dyDescent="0.25">
      <c r="A10" s="13"/>
      <c r="B10" s="13" t="s">
        <v>4</v>
      </c>
      <c r="C10" s="13">
        <f>SUM(C11:C56)</f>
        <v>5079011.5</v>
      </c>
      <c r="D10" s="13">
        <f t="shared" ref="D10:Q10" si="0">SUM(D11:D56)</f>
        <v>14119</v>
      </c>
      <c r="E10" s="13">
        <f t="shared" si="0"/>
        <v>58652</v>
      </c>
      <c r="F10" s="13">
        <f t="shared" si="0"/>
        <v>148076</v>
      </c>
      <c r="G10" s="13">
        <f t="shared" si="0"/>
        <v>40908</v>
      </c>
      <c r="H10" s="13">
        <f t="shared" si="0"/>
        <v>3669</v>
      </c>
      <c r="I10" s="13">
        <f t="shared" si="0"/>
        <v>49194</v>
      </c>
      <c r="J10" s="13">
        <f t="shared" si="0"/>
        <v>4955</v>
      </c>
      <c r="K10" s="13">
        <f t="shared" si="0"/>
        <v>1876421</v>
      </c>
      <c r="L10" s="13">
        <f t="shared" si="0"/>
        <v>1544322</v>
      </c>
      <c r="M10" s="13">
        <f t="shared" si="0"/>
        <v>332099</v>
      </c>
      <c r="N10" s="13">
        <f t="shared" si="0"/>
        <v>96158</v>
      </c>
      <c r="O10" s="13">
        <f t="shared" si="0"/>
        <v>123113</v>
      </c>
      <c r="P10" s="13">
        <f t="shared" si="0"/>
        <v>60000</v>
      </c>
      <c r="Q10" s="13">
        <f t="shared" si="0"/>
        <v>1716933.5</v>
      </c>
    </row>
    <row r="11" spans="1:17" ht="27.75" customHeight="1" x14ac:dyDescent="0.25">
      <c r="A11" s="14">
        <v>1</v>
      </c>
      <c r="B11" s="16" t="s">
        <v>62</v>
      </c>
      <c r="C11" s="14">
        <f>D11+E11+F11+G11+H11+I11+J11+K11+N11+O11+Q11</f>
        <v>3726</v>
      </c>
      <c r="D11" s="14"/>
      <c r="E11" s="14"/>
      <c r="F11" s="14"/>
      <c r="G11" s="14"/>
      <c r="H11" s="14"/>
      <c r="I11" s="14"/>
      <c r="J11" s="14"/>
      <c r="K11" s="14">
        <f>SUM(L11:M11)</f>
        <v>51</v>
      </c>
      <c r="L11" s="14"/>
      <c r="M11" s="14">
        <v>51</v>
      </c>
      <c r="N11" s="14"/>
      <c r="O11" s="14"/>
      <c r="P11" s="14"/>
      <c r="Q11" s="14">
        <v>3675</v>
      </c>
    </row>
    <row r="12" spans="1:17" ht="27.75" customHeight="1" x14ac:dyDescent="0.25">
      <c r="A12" s="14">
        <v>2</v>
      </c>
      <c r="B12" s="16" t="s">
        <v>21</v>
      </c>
      <c r="C12" s="14">
        <f>D12+E12+F12+G12+H12+I12+J12+K12+N12+O12+Q12</f>
        <v>25000</v>
      </c>
      <c r="D12" s="14"/>
      <c r="E12" s="14"/>
      <c r="F12" s="14"/>
      <c r="G12" s="14"/>
      <c r="H12" s="14"/>
      <c r="I12" s="14"/>
      <c r="J12" s="14"/>
      <c r="K12" s="14">
        <f>SUM(L12:M12)</f>
        <v>25000</v>
      </c>
      <c r="L12" s="14">
        <v>25000</v>
      </c>
      <c r="M12" s="14"/>
      <c r="N12" s="14"/>
      <c r="O12" s="14"/>
      <c r="P12" s="14"/>
      <c r="Q12" s="14"/>
    </row>
    <row r="13" spans="1:17" ht="27.75" customHeight="1" x14ac:dyDescent="0.25">
      <c r="A13" s="14">
        <v>3</v>
      </c>
      <c r="B13" s="16" t="s">
        <v>22</v>
      </c>
      <c r="C13" s="14">
        <f t="shared" ref="C13:C35" si="1">D13+E13+F13+G13+H13+I13+J13+K13+N13+O13+Q13</f>
        <v>17000</v>
      </c>
      <c r="D13" s="14"/>
      <c r="E13" s="14"/>
      <c r="F13" s="14"/>
      <c r="G13" s="14"/>
      <c r="H13" s="14"/>
      <c r="I13" s="14"/>
      <c r="J13" s="14"/>
      <c r="K13" s="14">
        <f t="shared" ref="K13:K56" si="2">SUM(L13:M13)</f>
        <v>0</v>
      </c>
      <c r="L13" s="1"/>
      <c r="M13" s="14"/>
      <c r="N13" s="1">
        <f>10000+7000</f>
        <v>17000</v>
      </c>
      <c r="O13" s="14"/>
      <c r="P13" s="14"/>
      <c r="Q13" s="14"/>
    </row>
    <row r="14" spans="1:17" ht="27.75" customHeight="1" x14ac:dyDescent="0.25">
      <c r="A14" s="14">
        <v>4</v>
      </c>
      <c r="B14" s="16" t="s">
        <v>23</v>
      </c>
      <c r="C14" s="14">
        <f t="shared" si="1"/>
        <v>131851</v>
      </c>
      <c r="D14" s="14">
        <v>4119</v>
      </c>
      <c r="E14" s="14"/>
      <c r="F14" s="14">
        <v>16007</v>
      </c>
      <c r="G14" s="14">
        <v>20000</v>
      </c>
      <c r="H14" s="14"/>
      <c r="I14" s="14">
        <v>48494</v>
      </c>
      <c r="J14" s="14"/>
      <c r="K14" s="14">
        <f t="shared" si="2"/>
        <v>35000</v>
      </c>
      <c r="L14" s="14">
        <v>35000</v>
      </c>
      <c r="M14" s="14"/>
      <c r="N14" s="14">
        <v>5000</v>
      </c>
      <c r="O14" s="14">
        <f>931+2300</f>
        <v>3231</v>
      </c>
      <c r="P14" s="14"/>
      <c r="Q14" s="14"/>
    </row>
    <row r="15" spans="1:17" ht="27.75" customHeight="1" x14ac:dyDescent="0.25">
      <c r="A15" s="14">
        <v>5</v>
      </c>
      <c r="B15" s="16" t="s">
        <v>24</v>
      </c>
      <c r="C15" s="14">
        <f t="shared" si="1"/>
        <v>335826</v>
      </c>
      <c r="D15" s="14"/>
      <c r="E15" s="14"/>
      <c r="F15" s="14"/>
      <c r="G15" s="14"/>
      <c r="H15" s="14"/>
      <c r="I15" s="14"/>
      <c r="J15" s="14"/>
      <c r="K15" s="14">
        <f t="shared" si="2"/>
        <v>335826</v>
      </c>
      <c r="L15" s="14">
        <f>20000+117340+198486</f>
        <v>335826</v>
      </c>
      <c r="M15" s="14"/>
      <c r="N15" s="14"/>
      <c r="O15" s="14"/>
      <c r="P15" s="14"/>
      <c r="Q15" s="14"/>
    </row>
    <row r="16" spans="1:17" ht="27.75" customHeight="1" x14ac:dyDescent="0.25">
      <c r="A16" s="14">
        <v>6</v>
      </c>
      <c r="B16" s="16" t="s">
        <v>25</v>
      </c>
      <c r="C16" s="14">
        <f t="shared" si="1"/>
        <v>149716</v>
      </c>
      <c r="D16" s="14"/>
      <c r="E16" s="14">
        <v>7152</v>
      </c>
      <c r="F16" s="14"/>
      <c r="G16" s="14"/>
      <c r="H16" s="14"/>
      <c r="I16" s="14"/>
      <c r="J16" s="14"/>
      <c r="K16" s="14">
        <f t="shared" si="2"/>
        <v>134857</v>
      </c>
      <c r="L16" s="14"/>
      <c r="M16" s="14">
        <f>94857+40000</f>
        <v>134857</v>
      </c>
      <c r="N16" s="14"/>
      <c r="O16" s="14">
        <v>7707</v>
      </c>
      <c r="P16" s="14"/>
      <c r="Q16" s="14"/>
    </row>
    <row r="17" spans="1:17" ht="27.75" customHeight="1" x14ac:dyDescent="0.25">
      <c r="A17" s="14">
        <v>7</v>
      </c>
      <c r="B17" s="16" t="s">
        <v>26</v>
      </c>
      <c r="C17" s="14">
        <f t="shared" si="1"/>
        <v>34124</v>
      </c>
      <c r="D17" s="14"/>
      <c r="E17" s="14"/>
      <c r="F17" s="14"/>
      <c r="G17" s="14"/>
      <c r="H17" s="14"/>
      <c r="I17" s="14"/>
      <c r="J17" s="14"/>
      <c r="K17" s="14">
        <f t="shared" si="2"/>
        <v>20000</v>
      </c>
      <c r="L17" s="14">
        <v>20000</v>
      </c>
      <c r="M17" s="14"/>
      <c r="N17" s="14">
        <v>14124</v>
      </c>
      <c r="O17" s="14"/>
      <c r="P17" s="14"/>
      <c r="Q17" s="14"/>
    </row>
    <row r="18" spans="1:17" ht="27.75" customHeight="1" x14ac:dyDescent="0.25">
      <c r="A18" s="14">
        <v>8</v>
      </c>
      <c r="B18" s="16" t="s">
        <v>63</v>
      </c>
      <c r="C18" s="14">
        <f t="shared" si="1"/>
        <v>8500</v>
      </c>
      <c r="D18" s="14"/>
      <c r="E18" s="14">
        <v>8500</v>
      </c>
      <c r="F18" s="14"/>
      <c r="G18" s="14"/>
      <c r="H18" s="14"/>
      <c r="I18" s="14"/>
      <c r="J18" s="14"/>
      <c r="K18" s="14">
        <f t="shared" si="2"/>
        <v>0</v>
      </c>
      <c r="L18" s="14"/>
      <c r="M18" s="14"/>
      <c r="N18" s="14"/>
      <c r="O18" s="14"/>
      <c r="P18" s="14"/>
      <c r="Q18" s="14"/>
    </row>
    <row r="19" spans="1:17" ht="27.75" customHeight="1" x14ac:dyDescent="0.25">
      <c r="A19" s="14">
        <v>9</v>
      </c>
      <c r="B19" s="16" t="s">
        <v>64</v>
      </c>
      <c r="C19" s="14">
        <f t="shared" si="1"/>
        <v>3000</v>
      </c>
      <c r="D19" s="14"/>
      <c r="E19" s="14">
        <v>3000</v>
      </c>
      <c r="F19" s="14"/>
      <c r="G19" s="14"/>
      <c r="H19" s="14"/>
      <c r="I19" s="14"/>
      <c r="J19" s="14"/>
      <c r="K19" s="14">
        <f t="shared" si="2"/>
        <v>0</v>
      </c>
      <c r="L19" s="14"/>
      <c r="M19" s="14"/>
      <c r="N19" s="14"/>
      <c r="O19" s="14"/>
      <c r="P19" s="14"/>
      <c r="Q19" s="14"/>
    </row>
    <row r="20" spans="1:17" ht="27.75" customHeight="1" x14ac:dyDescent="0.25">
      <c r="A20" s="14">
        <v>10</v>
      </c>
      <c r="B20" s="16" t="s">
        <v>27</v>
      </c>
      <c r="C20" s="14">
        <f t="shared" si="1"/>
        <v>9457</v>
      </c>
      <c r="D20" s="14"/>
      <c r="E20" s="14"/>
      <c r="F20" s="5">
        <v>9457</v>
      </c>
      <c r="G20" s="14"/>
      <c r="H20" s="14"/>
      <c r="I20" s="14"/>
      <c r="J20" s="14"/>
      <c r="K20" s="14">
        <f t="shared" si="2"/>
        <v>0</v>
      </c>
      <c r="L20" s="14"/>
      <c r="M20" s="14"/>
      <c r="N20" s="14"/>
      <c r="O20" s="14"/>
      <c r="P20" s="14"/>
      <c r="Q20" s="14"/>
    </row>
    <row r="21" spans="1:17" ht="27.75" customHeight="1" x14ac:dyDescent="0.25">
      <c r="A21" s="14">
        <v>11</v>
      </c>
      <c r="B21" s="16" t="s">
        <v>28</v>
      </c>
      <c r="C21" s="14">
        <f t="shared" si="1"/>
        <v>10000</v>
      </c>
      <c r="D21" s="14">
        <v>10000</v>
      </c>
      <c r="E21" s="14"/>
      <c r="F21" s="14"/>
      <c r="G21" s="14"/>
      <c r="H21" s="14"/>
      <c r="I21" s="14"/>
      <c r="J21" s="14"/>
      <c r="K21" s="14">
        <f t="shared" si="2"/>
        <v>0</v>
      </c>
      <c r="L21" s="14"/>
      <c r="M21" s="14"/>
      <c r="N21" s="14"/>
      <c r="O21" s="14"/>
      <c r="P21" s="14"/>
      <c r="Q21" s="14"/>
    </row>
    <row r="22" spans="1:17" ht="27.75" customHeight="1" x14ac:dyDescent="0.25">
      <c r="A22" s="14">
        <v>12</v>
      </c>
      <c r="B22" s="16" t="s">
        <v>29</v>
      </c>
      <c r="C22" s="14">
        <f t="shared" si="1"/>
        <v>10908</v>
      </c>
      <c r="D22" s="14"/>
      <c r="E22" s="14"/>
      <c r="F22" s="14"/>
      <c r="G22" s="14">
        <v>10908</v>
      </c>
      <c r="H22" s="14"/>
      <c r="I22" s="14"/>
      <c r="J22" s="14"/>
      <c r="K22" s="14">
        <f t="shared" si="2"/>
        <v>0</v>
      </c>
      <c r="L22" s="14"/>
      <c r="M22" s="14"/>
      <c r="N22" s="14"/>
      <c r="O22" s="14"/>
      <c r="P22" s="14"/>
      <c r="Q22" s="14"/>
    </row>
    <row r="23" spans="1:17" ht="27.75" customHeight="1" x14ac:dyDescent="0.25">
      <c r="A23" s="14">
        <v>13</v>
      </c>
      <c r="B23" s="16" t="s">
        <v>30</v>
      </c>
      <c r="C23" s="14">
        <f t="shared" si="1"/>
        <v>125743</v>
      </c>
      <c r="D23" s="14"/>
      <c r="E23" s="14">
        <v>5000</v>
      </c>
      <c r="F23" s="4">
        <f>2143+118600</f>
        <v>120743</v>
      </c>
      <c r="G23" s="14"/>
      <c r="H23" s="14"/>
      <c r="I23" s="14"/>
      <c r="J23" s="14"/>
      <c r="K23" s="14">
        <f t="shared" si="2"/>
        <v>0</v>
      </c>
      <c r="L23" s="14"/>
      <c r="M23" s="14"/>
      <c r="N23" s="14"/>
      <c r="O23" s="14"/>
      <c r="P23" s="14"/>
      <c r="Q23" s="14"/>
    </row>
    <row r="24" spans="1:17" ht="27.75" customHeight="1" x14ac:dyDescent="0.25">
      <c r="A24" s="14">
        <v>14</v>
      </c>
      <c r="B24" s="16" t="s">
        <v>31</v>
      </c>
      <c r="C24" s="14">
        <f t="shared" si="1"/>
        <v>25000</v>
      </c>
      <c r="D24" s="14"/>
      <c r="E24" s="14"/>
      <c r="F24" s="14"/>
      <c r="G24" s="14"/>
      <c r="H24" s="14"/>
      <c r="I24" s="14"/>
      <c r="J24" s="14"/>
      <c r="K24" s="14">
        <f t="shared" si="2"/>
        <v>25000</v>
      </c>
      <c r="L24" s="14">
        <v>15000</v>
      </c>
      <c r="M24" s="14">
        <v>10000</v>
      </c>
      <c r="N24" s="14"/>
      <c r="O24" s="14"/>
      <c r="P24" s="14"/>
      <c r="Q24" s="14"/>
    </row>
    <row r="25" spans="1:17" ht="27.75" customHeight="1" x14ac:dyDescent="0.25">
      <c r="A25" s="14">
        <v>15</v>
      </c>
      <c r="B25" s="16" t="s">
        <v>32</v>
      </c>
      <c r="C25" s="14">
        <f t="shared" si="1"/>
        <v>354141</v>
      </c>
      <c r="D25" s="14"/>
      <c r="E25" s="14"/>
      <c r="F25" s="14"/>
      <c r="G25" s="14"/>
      <c r="H25" s="14"/>
      <c r="I25" s="14"/>
      <c r="J25" s="14"/>
      <c r="K25" s="14">
        <f t="shared" si="2"/>
        <v>354141</v>
      </c>
      <c r="L25" s="14">
        <v>354141</v>
      </c>
      <c r="M25" s="14"/>
      <c r="N25" s="14"/>
      <c r="O25" s="14"/>
      <c r="P25" s="14"/>
      <c r="Q25" s="14"/>
    </row>
    <row r="26" spans="1:17" ht="27.75" customHeight="1" x14ac:dyDescent="0.25">
      <c r="A26" s="14">
        <v>16</v>
      </c>
      <c r="B26" s="16" t="s">
        <v>33</v>
      </c>
      <c r="C26" s="14">
        <f t="shared" si="1"/>
        <v>25000</v>
      </c>
      <c r="D26" s="14"/>
      <c r="E26" s="14">
        <v>25000</v>
      </c>
      <c r="F26" s="14"/>
      <c r="G26" s="14"/>
      <c r="H26" s="14"/>
      <c r="I26" s="14"/>
      <c r="J26" s="14"/>
      <c r="K26" s="14">
        <f t="shared" si="2"/>
        <v>0</v>
      </c>
      <c r="L26" s="14"/>
      <c r="M26" s="14"/>
      <c r="N26" s="14"/>
      <c r="O26" s="14"/>
      <c r="P26" s="14"/>
      <c r="Q26" s="14"/>
    </row>
    <row r="27" spans="1:17" ht="27.75" customHeight="1" x14ac:dyDescent="0.25">
      <c r="A27" s="14">
        <v>17</v>
      </c>
      <c r="B27" s="16" t="s">
        <v>34</v>
      </c>
      <c r="C27" s="14">
        <f t="shared" si="1"/>
        <v>308442</v>
      </c>
      <c r="D27" s="14"/>
      <c r="E27" s="14"/>
      <c r="F27" s="14"/>
      <c r="G27" s="14"/>
      <c r="H27" s="14"/>
      <c r="I27" s="14"/>
      <c r="J27" s="14"/>
      <c r="K27" s="14">
        <f t="shared" si="2"/>
        <v>308442</v>
      </c>
      <c r="L27" s="14">
        <v>308442</v>
      </c>
      <c r="M27" s="14"/>
      <c r="N27" s="14"/>
      <c r="O27" s="14"/>
      <c r="P27" s="14"/>
      <c r="Q27" s="14"/>
    </row>
    <row r="28" spans="1:17" ht="27.75" customHeight="1" x14ac:dyDescent="0.25">
      <c r="A28" s="14">
        <v>18</v>
      </c>
      <c r="B28" s="16" t="s">
        <v>35</v>
      </c>
      <c r="C28" s="14">
        <f t="shared" si="1"/>
        <v>0</v>
      </c>
      <c r="D28" s="14"/>
      <c r="E28" s="14"/>
      <c r="F28" s="14"/>
      <c r="G28" s="14"/>
      <c r="H28" s="14"/>
      <c r="I28" s="14"/>
      <c r="J28" s="14"/>
      <c r="K28" s="14">
        <f t="shared" si="2"/>
        <v>0</v>
      </c>
      <c r="L28" s="14"/>
      <c r="M28" s="14"/>
      <c r="N28" s="14"/>
      <c r="O28" s="14"/>
      <c r="P28" s="14"/>
      <c r="Q28" s="14"/>
    </row>
    <row r="29" spans="1:17" ht="27.75" customHeight="1" x14ac:dyDescent="0.25">
      <c r="A29" s="14">
        <v>19</v>
      </c>
      <c r="B29" s="16" t="s">
        <v>36</v>
      </c>
      <c r="C29" s="14">
        <f t="shared" si="1"/>
        <v>22931</v>
      </c>
      <c r="D29" s="14"/>
      <c r="E29" s="14"/>
      <c r="F29" s="14"/>
      <c r="G29" s="14"/>
      <c r="H29" s="14"/>
      <c r="I29" s="14"/>
      <c r="J29" s="14"/>
      <c r="K29" s="14">
        <f t="shared" si="2"/>
        <v>0</v>
      </c>
      <c r="L29" s="14"/>
      <c r="M29" s="14"/>
      <c r="N29" s="14"/>
      <c r="O29" s="14"/>
      <c r="P29" s="14"/>
      <c r="Q29" s="14">
        <v>22931</v>
      </c>
    </row>
    <row r="30" spans="1:17" ht="27.75" customHeight="1" x14ac:dyDescent="0.25">
      <c r="A30" s="14">
        <v>20</v>
      </c>
      <c r="B30" s="16" t="s">
        <v>37</v>
      </c>
      <c r="C30" s="14">
        <f t="shared" si="1"/>
        <v>5204</v>
      </c>
      <c r="D30" s="14"/>
      <c r="E30" s="14"/>
      <c r="F30" s="14"/>
      <c r="G30" s="14"/>
      <c r="H30" s="14"/>
      <c r="I30" s="14"/>
      <c r="J30" s="14"/>
      <c r="K30" s="14">
        <f t="shared" si="2"/>
        <v>0</v>
      </c>
      <c r="L30" s="14"/>
      <c r="M30" s="14"/>
      <c r="N30" s="14"/>
      <c r="O30" s="14"/>
      <c r="P30" s="14"/>
      <c r="Q30" s="14">
        <v>5204</v>
      </c>
    </row>
    <row r="31" spans="1:17" ht="27.75" customHeight="1" x14ac:dyDescent="0.25">
      <c r="A31" s="14">
        <v>21</v>
      </c>
      <c r="B31" s="16" t="s">
        <v>65</v>
      </c>
      <c r="C31" s="14">
        <f t="shared" si="1"/>
        <v>3000</v>
      </c>
      <c r="D31" s="14"/>
      <c r="E31" s="14"/>
      <c r="F31" s="14"/>
      <c r="G31" s="14"/>
      <c r="H31" s="14"/>
      <c r="I31" s="14"/>
      <c r="J31" s="14"/>
      <c r="K31" s="14">
        <f t="shared" si="2"/>
        <v>0</v>
      </c>
      <c r="L31" s="14"/>
      <c r="M31" s="14"/>
      <c r="N31" s="14"/>
      <c r="O31" s="14">
        <v>3000</v>
      </c>
      <c r="P31" s="14"/>
      <c r="Q31" s="14"/>
    </row>
    <row r="32" spans="1:17" ht="27.75" customHeight="1" x14ac:dyDescent="0.25">
      <c r="A32" s="14">
        <v>22</v>
      </c>
      <c r="B32" s="16" t="s">
        <v>38</v>
      </c>
      <c r="C32" s="14">
        <f t="shared" si="1"/>
        <v>13669</v>
      </c>
      <c r="D32" s="14"/>
      <c r="E32" s="14">
        <v>10000</v>
      </c>
      <c r="F32" s="14"/>
      <c r="G32" s="14"/>
      <c r="H32" s="14">
        <f>2000+1669</f>
        <v>3669</v>
      </c>
      <c r="I32" s="14"/>
      <c r="J32" s="14"/>
      <c r="K32" s="14">
        <f t="shared" si="2"/>
        <v>0</v>
      </c>
      <c r="L32" s="14"/>
      <c r="M32" s="14"/>
      <c r="N32" s="14"/>
      <c r="O32" s="14"/>
      <c r="P32" s="14"/>
      <c r="Q32" s="14"/>
    </row>
    <row r="33" spans="1:17" ht="27.75" customHeight="1" x14ac:dyDescent="0.25">
      <c r="A33" s="14">
        <v>23</v>
      </c>
      <c r="B33" s="16" t="s">
        <v>66</v>
      </c>
      <c r="C33" s="14">
        <f t="shared" si="1"/>
        <v>3000</v>
      </c>
      <c r="D33" s="14"/>
      <c r="E33" s="14"/>
      <c r="F33" s="14"/>
      <c r="G33" s="14"/>
      <c r="H33" s="14"/>
      <c r="I33" s="14"/>
      <c r="J33" s="14"/>
      <c r="K33" s="14">
        <f t="shared" si="2"/>
        <v>0</v>
      </c>
      <c r="L33" s="14"/>
      <c r="M33" s="14"/>
      <c r="N33" s="14"/>
      <c r="O33" s="14">
        <v>3000</v>
      </c>
      <c r="P33" s="14"/>
      <c r="Q33" s="14"/>
    </row>
    <row r="34" spans="1:17" ht="27.75" customHeight="1" x14ac:dyDescent="0.25">
      <c r="A34" s="14">
        <v>24</v>
      </c>
      <c r="B34" s="16" t="s">
        <v>39</v>
      </c>
      <c r="C34" s="14">
        <f t="shared" si="1"/>
        <v>300</v>
      </c>
      <c r="D34" s="14"/>
      <c r="E34" s="14"/>
      <c r="F34" s="14"/>
      <c r="G34" s="14"/>
      <c r="H34" s="14"/>
      <c r="I34" s="14"/>
      <c r="J34" s="14"/>
      <c r="K34" s="14">
        <f t="shared" si="2"/>
        <v>300</v>
      </c>
      <c r="L34" s="14"/>
      <c r="M34" s="14">
        <v>300</v>
      </c>
      <c r="N34" s="14"/>
      <c r="O34" s="14"/>
      <c r="P34" s="14"/>
      <c r="Q34" s="14"/>
    </row>
    <row r="35" spans="1:17" ht="27.75" customHeight="1" x14ac:dyDescent="0.25">
      <c r="A35" s="14">
        <v>25</v>
      </c>
      <c r="B35" s="16" t="s">
        <v>40</v>
      </c>
      <c r="C35" s="14">
        <f t="shared" si="1"/>
        <v>34031</v>
      </c>
      <c r="D35" s="14"/>
      <c r="E35" s="14"/>
      <c r="F35" s="14"/>
      <c r="G35" s="14"/>
      <c r="H35" s="14"/>
      <c r="I35" s="14"/>
      <c r="J35" s="14"/>
      <c r="K35" s="14">
        <f t="shared" si="2"/>
        <v>2000</v>
      </c>
      <c r="L35" s="14">
        <v>2000</v>
      </c>
      <c r="M35" s="14"/>
      <c r="N35" s="1">
        <v>32031</v>
      </c>
      <c r="O35" s="14"/>
      <c r="P35" s="14"/>
      <c r="Q35" s="14"/>
    </row>
    <row r="36" spans="1:17" ht="27.75" customHeight="1" x14ac:dyDescent="0.25">
      <c r="A36" s="14">
        <v>26</v>
      </c>
      <c r="B36" s="16" t="s">
        <v>68</v>
      </c>
      <c r="C36" s="14">
        <f>D36+E36+F36+G36+H36+I36+J36+K36+N36+O36+Q36</f>
        <v>1614</v>
      </c>
      <c r="D36" s="14"/>
      <c r="E36" s="14"/>
      <c r="F36" s="14"/>
      <c r="G36" s="14"/>
      <c r="H36" s="14"/>
      <c r="I36" s="14"/>
      <c r="J36" s="14"/>
      <c r="K36" s="14">
        <f t="shared" si="2"/>
        <v>0</v>
      </c>
      <c r="L36" s="14"/>
      <c r="M36" s="14"/>
      <c r="N36" s="1"/>
      <c r="O36" s="14">
        <v>1614</v>
      </c>
      <c r="P36" s="14"/>
      <c r="Q36" s="14"/>
    </row>
    <row r="37" spans="1:17" ht="27.75" customHeight="1" x14ac:dyDescent="0.25">
      <c r="A37" s="14">
        <v>27</v>
      </c>
      <c r="B37" s="16" t="s">
        <v>41</v>
      </c>
      <c r="C37" s="14">
        <f>(D37+E37+F37+G37+H37+I37+J37+K37+N37+O37+Q37)+4900</f>
        <v>247803</v>
      </c>
      <c r="D37" s="14"/>
      <c r="E37" s="14"/>
      <c r="F37" s="14"/>
      <c r="G37" s="14"/>
      <c r="H37" s="14"/>
      <c r="I37" s="14"/>
      <c r="J37" s="14"/>
      <c r="K37" s="14">
        <f t="shared" si="2"/>
        <v>1600</v>
      </c>
      <c r="L37" s="14">
        <v>1600</v>
      </c>
      <c r="M37" s="14"/>
      <c r="N37" s="14"/>
      <c r="O37" s="14">
        <f>44554+1000</f>
        <v>45554</v>
      </c>
      <c r="P37" s="14">
        <v>4900</v>
      </c>
      <c r="Q37" s="14">
        <v>195749</v>
      </c>
    </row>
    <row r="38" spans="1:17" ht="27.75" customHeight="1" x14ac:dyDescent="0.25">
      <c r="A38" s="14">
        <v>28</v>
      </c>
      <c r="B38" s="2" t="s">
        <v>42</v>
      </c>
      <c r="C38" s="14">
        <f>(D38+E38+F38+G38+H38+I38+J38+K38+N38+O38+Q38)+5200</f>
        <v>225173.5</v>
      </c>
      <c r="D38" s="14"/>
      <c r="E38" s="14"/>
      <c r="F38" s="14">
        <v>1869</v>
      </c>
      <c r="G38" s="14">
        <v>10000</v>
      </c>
      <c r="H38" s="14"/>
      <c r="I38" s="14"/>
      <c r="J38" s="14"/>
      <c r="K38" s="14">
        <f t="shared" si="2"/>
        <v>80804</v>
      </c>
      <c r="L38" s="14">
        <f>58622+8323</f>
        <v>66945</v>
      </c>
      <c r="M38" s="14">
        <f>7500+6359</f>
        <v>13859</v>
      </c>
      <c r="N38" s="14"/>
      <c r="O38" s="14"/>
      <c r="P38" s="14">
        <v>5200</v>
      </c>
      <c r="Q38" s="14">
        <v>127300.5</v>
      </c>
    </row>
    <row r="39" spans="1:17" ht="27.75" customHeight="1" x14ac:dyDescent="0.25">
      <c r="A39" s="14">
        <v>29</v>
      </c>
      <c r="B39" s="2" t="s">
        <v>43</v>
      </c>
      <c r="C39" s="14">
        <f>(D39+E39+F39+G39+H39+I39+J39+K39+N39+O39+Q39)+6000</f>
        <v>216409</v>
      </c>
      <c r="D39" s="14"/>
      <c r="E39" s="14"/>
      <c r="F39" s="14"/>
      <c r="G39" s="14"/>
      <c r="H39" s="14"/>
      <c r="I39" s="14"/>
      <c r="J39" s="14"/>
      <c r="K39" s="14">
        <f t="shared" si="2"/>
        <v>10499</v>
      </c>
      <c r="L39" s="14">
        <f>1500+8999</f>
        <v>10499</v>
      </c>
      <c r="M39" s="14"/>
      <c r="N39" s="14">
        <v>4700</v>
      </c>
      <c r="O39" s="14">
        <v>4347</v>
      </c>
      <c r="P39" s="14">
        <v>5900</v>
      </c>
      <c r="Q39" s="14">
        <v>190863</v>
      </c>
    </row>
    <row r="40" spans="1:17" ht="27.75" customHeight="1" x14ac:dyDescent="0.25">
      <c r="A40" s="14">
        <v>30</v>
      </c>
      <c r="B40" s="2" t="s">
        <v>44</v>
      </c>
      <c r="C40" s="14">
        <f>(D40+E40+F40+G40+H40+I40+J40+K40+N40+O40+Q40)+6200</f>
        <v>277382</v>
      </c>
      <c r="D40" s="14"/>
      <c r="E40" s="14"/>
      <c r="F40" s="14"/>
      <c r="G40" s="14"/>
      <c r="H40" s="14"/>
      <c r="I40" s="14"/>
      <c r="J40" s="14"/>
      <c r="K40" s="14">
        <f t="shared" si="2"/>
        <v>69792</v>
      </c>
      <c r="L40" s="14">
        <f>45000+14575+10217</f>
        <v>69792</v>
      </c>
      <c r="M40" s="14"/>
      <c r="N40" s="14"/>
      <c r="O40" s="14"/>
      <c r="P40" s="14">
        <v>6200</v>
      </c>
      <c r="Q40" s="14">
        <v>201390</v>
      </c>
    </row>
    <row r="41" spans="1:17" ht="27.75" customHeight="1" x14ac:dyDescent="0.25">
      <c r="A41" s="14">
        <v>31</v>
      </c>
      <c r="B41" s="2" t="s">
        <v>45</v>
      </c>
      <c r="C41" s="14">
        <f>(D41+E41+F41+G41+H41+I41+J41+K41+N41+O41+Q41)+6200</f>
        <v>278553</v>
      </c>
      <c r="D41" s="14"/>
      <c r="E41" s="14"/>
      <c r="F41" s="14"/>
      <c r="G41" s="14"/>
      <c r="H41" s="14"/>
      <c r="I41" s="14"/>
      <c r="J41" s="14"/>
      <c r="K41" s="14">
        <f t="shared" si="2"/>
        <v>83665</v>
      </c>
      <c r="L41" s="14">
        <f>47000+2700+33965</f>
        <v>83665</v>
      </c>
      <c r="M41" s="14"/>
      <c r="N41" s="14">
        <f>3700+10508</f>
        <v>14208</v>
      </c>
      <c r="O41" s="14">
        <v>4757</v>
      </c>
      <c r="P41" s="14">
        <v>6300</v>
      </c>
      <c r="Q41" s="14">
        <v>169723</v>
      </c>
    </row>
    <row r="42" spans="1:17" ht="27.75" customHeight="1" x14ac:dyDescent="0.25">
      <c r="A42" s="14">
        <v>32</v>
      </c>
      <c r="B42" s="2" t="s">
        <v>46</v>
      </c>
      <c r="C42" s="14">
        <f>(D42+E42+F42+G42+H42+I42+J42+K42+N42+O42+Q42)+4500</f>
        <v>238436</v>
      </c>
      <c r="D42" s="14"/>
      <c r="E42" s="14"/>
      <c r="F42" s="14"/>
      <c r="G42" s="14"/>
      <c r="H42" s="14"/>
      <c r="I42" s="14"/>
      <c r="J42" s="14"/>
      <c r="K42" s="14">
        <f t="shared" si="2"/>
        <v>53269</v>
      </c>
      <c r="L42" s="14">
        <f>25269+28000</f>
        <v>53269</v>
      </c>
      <c r="M42" s="14"/>
      <c r="N42" s="14"/>
      <c r="O42" s="14"/>
      <c r="P42" s="14">
        <v>4500</v>
      </c>
      <c r="Q42" s="14">
        <v>180667</v>
      </c>
    </row>
    <row r="43" spans="1:17" ht="27.75" customHeight="1" x14ac:dyDescent="0.25">
      <c r="A43" s="14">
        <v>33</v>
      </c>
      <c r="B43" s="2" t="s">
        <v>47</v>
      </c>
      <c r="C43" s="14">
        <f>(D43+E43+F43+G43+H43+I43+J43+K43+N43+O43+Q43)+4200</f>
        <v>238832</v>
      </c>
      <c r="D43" s="14"/>
      <c r="E43" s="14"/>
      <c r="F43" s="14"/>
      <c r="G43" s="14"/>
      <c r="H43" s="14"/>
      <c r="I43" s="14">
        <v>700</v>
      </c>
      <c r="J43" s="14">
        <v>1380</v>
      </c>
      <c r="K43" s="14">
        <f t="shared" si="2"/>
        <v>34323</v>
      </c>
      <c r="L43" s="14">
        <f>20544+52+4000+9482</f>
        <v>34078</v>
      </c>
      <c r="M43" s="14">
        <f>83+162</f>
        <v>245</v>
      </c>
      <c r="N43" s="14">
        <f>7596+1499</f>
        <v>9095</v>
      </c>
      <c r="O43" s="14">
        <f>3500+20000+9350</f>
        <v>32850</v>
      </c>
      <c r="P43" s="14">
        <v>4200</v>
      </c>
      <c r="Q43" s="14">
        <v>156284</v>
      </c>
    </row>
    <row r="44" spans="1:17" ht="27.75" customHeight="1" x14ac:dyDescent="0.25">
      <c r="A44" s="14">
        <v>34</v>
      </c>
      <c r="B44" s="2" t="s">
        <v>48</v>
      </c>
      <c r="C44" s="14">
        <f>(D44+E44+F44+G44+H44+I44+J44+K44+N44+O44+Q44)+7300</f>
        <v>220142</v>
      </c>
      <c r="D44" s="14"/>
      <c r="E44" s="14"/>
      <c r="F44" s="14"/>
      <c r="G44" s="14"/>
      <c r="H44" s="14"/>
      <c r="I44" s="14"/>
      <c r="J44" s="14"/>
      <c r="K44" s="14">
        <f>SUM(L44:M44)</f>
        <v>79101</v>
      </c>
      <c r="L44" s="14">
        <f>9110+3998+25000+4336+36657</f>
        <v>79101</v>
      </c>
      <c r="M44" s="14"/>
      <c r="N44" s="14"/>
      <c r="O44" s="14">
        <f>2334+1600</f>
        <v>3934</v>
      </c>
      <c r="P44" s="14">
        <v>7300</v>
      </c>
      <c r="Q44" s="14">
        <v>129807</v>
      </c>
    </row>
    <row r="45" spans="1:17" ht="27.75" customHeight="1" x14ac:dyDescent="0.25">
      <c r="A45" s="14">
        <v>35</v>
      </c>
      <c r="B45" s="2" t="s">
        <v>49</v>
      </c>
      <c r="C45" s="14">
        <f>(D45+E45+F45+G45+H45+I45+J45+K45+N45+O45+Q45)+5400</f>
        <v>362756</v>
      </c>
      <c r="D45" s="14"/>
      <c r="E45" s="14"/>
      <c r="F45" s="14"/>
      <c r="G45" s="14"/>
      <c r="H45" s="14"/>
      <c r="I45" s="14"/>
      <c r="J45" s="14">
        <v>3575</v>
      </c>
      <c r="K45" s="14">
        <f t="shared" si="2"/>
        <v>191652</v>
      </c>
      <c r="L45" s="14">
        <f>9000+13000</f>
        <v>22000</v>
      </c>
      <c r="M45" s="4">
        <v>169652</v>
      </c>
      <c r="N45" s="14"/>
      <c r="O45" s="14">
        <f>1617+1502</f>
        <v>3119</v>
      </c>
      <c r="P45" s="14">
        <v>5400</v>
      </c>
      <c r="Q45" s="14">
        <v>159010</v>
      </c>
    </row>
    <row r="46" spans="1:17" ht="27.75" customHeight="1" x14ac:dyDescent="0.25">
      <c r="A46" s="14">
        <v>36</v>
      </c>
      <c r="B46" s="2" t="s">
        <v>50</v>
      </c>
      <c r="C46" s="14">
        <f>(D46+E46+F46+G46+H46+I46+J46+K46+N46+O46+Q46)+5400</f>
        <v>200556</v>
      </c>
      <c r="D46" s="14"/>
      <c r="E46" s="14"/>
      <c r="F46" s="14"/>
      <c r="G46" s="14"/>
      <c r="H46" s="14"/>
      <c r="I46" s="14"/>
      <c r="J46" s="14"/>
      <c r="K46" s="14">
        <f t="shared" si="2"/>
        <v>26030</v>
      </c>
      <c r="L46" s="14">
        <f>22028+2167</f>
        <v>24195</v>
      </c>
      <c r="M46" s="14">
        <v>1835</v>
      </c>
      <c r="N46" s="14"/>
      <c r="O46" s="14"/>
      <c r="P46" s="14">
        <v>5400</v>
      </c>
      <c r="Q46" s="14">
        <v>169126</v>
      </c>
    </row>
    <row r="47" spans="1:17" ht="27.75" customHeight="1" x14ac:dyDescent="0.25">
      <c r="A47" s="14">
        <v>37</v>
      </c>
      <c r="B47" s="2" t="s">
        <v>51</v>
      </c>
      <c r="C47" s="14">
        <f>(D47+E47+F47+G47+H47+I47+J47+K47+N47+O47+Q47)+4700</f>
        <v>24973</v>
      </c>
      <c r="D47" s="14"/>
      <c r="E47" s="14"/>
      <c r="F47" s="14"/>
      <c r="G47" s="14"/>
      <c r="H47" s="14"/>
      <c r="I47" s="14"/>
      <c r="J47" s="14"/>
      <c r="K47" s="14">
        <f t="shared" si="2"/>
        <v>5069</v>
      </c>
      <c r="L47" s="14">
        <v>3769</v>
      </c>
      <c r="M47" s="14">
        <v>1300</v>
      </c>
      <c r="N47" s="14"/>
      <c r="O47" s="14">
        <v>10000</v>
      </c>
      <c r="P47" s="14">
        <v>4700</v>
      </c>
      <c r="Q47" s="14">
        <v>5204</v>
      </c>
    </row>
    <row r="48" spans="1:17" ht="27.75" customHeight="1" x14ac:dyDescent="0.25">
      <c r="A48" s="14">
        <v>38</v>
      </c>
      <c r="B48" s="2" t="s">
        <v>52</v>
      </c>
      <c r="C48" s="14">
        <v>674000</v>
      </c>
      <c r="D48" s="14"/>
      <c r="E48" s="14"/>
      <c r="F48" s="14"/>
      <c r="G48" s="14"/>
      <c r="H48" s="14"/>
      <c r="I48" s="14"/>
      <c r="J48" s="14"/>
      <c r="K48" s="14">
        <f t="shared" si="2"/>
        <v>0</v>
      </c>
      <c r="L48" s="14"/>
      <c r="M48" s="14"/>
      <c r="N48" s="14"/>
      <c r="O48" s="14"/>
      <c r="P48" s="14"/>
      <c r="Q48" s="14"/>
    </row>
    <row r="49" spans="1:17" ht="27.75" customHeight="1" x14ac:dyDescent="0.25">
      <c r="A49" s="14">
        <v>39</v>
      </c>
      <c r="B49" s="2" t="s">
        <v>53</v>
      </c>
      <c r="C49" s="14">
        <v>22000</v>
      </c>
      <c r="D49" s="14"/>
      <c r="E49" s="14"/>
      <c r="F49" s="14"/>
      <c r="G49" s="14"/>
      <c r="H49" s="14"/>
      <c r="I49" s="14"/>
      <c r="J49" s="14"/>
      <c r="K49" s="14">
        <f t="shared" si="2"/>
        <v>0</v>
      </c>
      <c r="L49" s="14"/>
      <c r="M49" s="14"/>
      <c r="N49" s="14"/>
      <c r="O49" s="14"/>
      <c r="P49" s="14"/>
      <c r="Q49" s="14"/>
    </row>
    <row r="50" spans="1:17" ht="27.75" customHeight="1" x14ac:dyDescent="0.25">
      <c r="A50" s="14">
        <v>40</v>
      </c>
      <c r="B50" s="2" t="s">
        <v>57</v>
      </c>
      <c r="C50" s="14">
        <v>3000</v>
      </c>
      <c r="D50" s="14"/>
      <c r="E50" s="14"/>
      <c r="F50" s="14"/>
      <c r="G50" s="14"/>
      <c r="H50" s="14"/>
      <c r="I50" s="14"/>
      <c r="J50" s="14"/>
      <c r="K50" s="14">
        <f t="shared" si="2"/>
        <v>0</v>
      </c>
      <c r="L50" s="14"/>
      <c r="M50" s="14"/>
      <c r="N50" s="14"/>
      <c r="O50" s="14"/>
      <c r="P50" s="14"/>
      <c r="Q50" s="14"/>
    </row>
    <row r="51" spans="1:17" ht="27.75" customHeight="1" x14ac:dyDescent="0.25">
      <c r="A51" s="14">
        <v>41</v>
      </c>
      <c r="B51" s="2" t="s">
        <v>58</v>
      </c>
      <c r="C51" s="14">
        <v>3000</v>
      </c>
      <c r="D51" s="14"/>
      <c r="E51" s="14"/>
      <c r="F51" s="14"/>
      <c r="G51" s="14"/>
      <c r="H51" s="14"/>
      <c r="I51" s="14"/>
      <c r="J51" s="14"/>
      <c r="K51" s="14">
        <f t="shared" si="2"/>
        <v>0</v>
      </c>
      <c r="L51" s="14"/>
      <c r="M51" s="14"/>
      <c r="N51" s="14"/>
      <c r="O51" s="14"/>
      <c r="P51" s="14"/>
      <c r="Q51" s="14"/>
    </row>
    <row r="52" spans="1:17" ht="27.75" customHeight="1" x14ac:dyDescent="0.25">
      <c r="A52" s="14">
        <v>42</v>
      </c>
      <c r="B52" s="3" t="s">
        <v>60</v>
      </c>
      <c r="C52" s="14">
        <v>22000</v>
      </c>
      <c r="D52" s="14"/>
      <c r="E52" s="14"/>
      <c r="F52" s="14"/>
      <c r="G52" s="14"/>
      <c r="H52" s="14"/>
      <c r="I52" s="14"/>
      <c r="J52" s="14"/>
      <c r="K52" s="14">
        <f t="shared" si="2"/>
        <v>0</v>
      </c>
      <c r="L52" s="14"/>
      <c r="M52" s="14"/>
      <c r="N52" s="14"/>
      <c r="O52" s="14"/>
      <c r="P52" s="14"/>
      <c r="Q52" s="14"/>
    </row>
    <row r="53" spans="1:17" ht="30" customHeight="1" x14ac:dyDescent="0.25">
      <c r="A53" s="14">
        <v>43</v>
      </c>
      <c r="B53" s="2" t="s">
        <v>54</v>
      </c>
      <c r="C53" s="14">
        <v>15813</v>
      </c>
      <c r="D53" s="14"/>
      <c r="E53" s="14"/>
      <c r="F53" s="14"/>
      <c r="G53" s="14"/>
      <c r="H53" s="14"/>
      <c r="I53" s="14"/>
      <c r="J53" s="14"/>
      <c r="K53" s="14">
        <f t="shared" si="2"/>
        <v>0</v>
      </c>
      <c r="L53" s="14"/>
      <c r="M53" s="14"/>
      <c r="N53" s="14"/>
      <c r="O53" s="14"/>
      <c r="P53" s="14"/>
      <c r="Q53" s="14"/>
    </row>
    <row r="54" spans="1:17" ht="27.75" customHeight="1" x14ac:dyDescent="0.25">
      <c r="A54" s="14">
        <v>44</v>
      </c>
      <c r="B54" s="2" t="s">
        <v>59</v>
      </c>
      <c r="C54" s="14">
        <v>5000</v>
      </c>
      <c r="D54" s="14"/>
      <c r="E54" s="14"/>
      <c r="F54" s="14"/>
      <c r="G54" s="14"/>
      <c r="H54" s="14"/>
      <c r="I54" s="14"/>
      <c r="J54" s="14"/>
      <c r="K54" s="14">
        <f t="shared" si="2"/>
        <v>0</v>
      </c>
      <c r="L54" s="14"/>
      <c r="M54" s="14"/>
      <c r="N54" s="14"/>
      <c r="O54" s="14"/>
      <c r="P54" s="14"/>
      <c r="Q54" s="14"/>
    </row>
    <row r="55" spans="1:17" ht="30" customHeight="1" x14ac:dyDescent="0.25">
      <c r="A55" s="14">
        <v>45</v>
      </c>
      <c r="B55" s="2" t="s">
        <v>55</v>
      </c>
      <c r="C55" s="14">
        <v>120000</v>
      </c>
      <c r="D55" s="14"/>
      <c r="E55" s="14"/>
      <c r="F55" s="14"/>
      <c r="G55" s="14"/>
      <c r="H55" s="14"/>
      <c r="I55" s="14"/>
      <c r="J55" s="14"/>
      <c r="K55" s="14">
        <f t="shared" si="2"/>
        <v>0</v>
      </c>
      <c r="L55" s="14"/>
      <c r="M55" s="14"/>
      <c r="N55" s="14"/>
      <c r="O55" s="14"/>
      <c r="P55" s="14"/>
      <c r="Q55" s="14"/>
    </row>
    <row r="56" spans="1:17" ht="78.75" customHeight="1" x14ac:dyDescent="0.25">
      <c r="A56" s="14">
        <v>46</v>
      </c>
      <c r="B56" s="3" t="s">
        <v>61</v>
      </c>
      <c r="C56" s="14">
        <v>22000</v>
      </c>
      <c r="D56" s="14"/>
      <c r="E56" s="14"/>
      <c r="F56" s="14"/>
      <c r="G56" s="14"/>
      <c r="H56" s="14"/>
      <c r="I56" s="14"/>
      <c r="J56" s="14"/>
      <c r="K56" s="14">
        <f t="shared" si="2"/>
        <v>0</v>
      </c>
      <c r="L56" s="14"/>
      <c r="M56" s="14"/>
      <c r="N56" s="14"/>
      <c r="O56" s="14"/>
      <c r="P56" s="14"/>
      <c r="Q56" s="14"/>
    </row>
  </sheetData>
  <mergeCells count="23">
    <mergeCell ref="Q7:Q8"/>
    <mergeCell ref="P7:P8"/>
    <mergeCell ref="I7:I8"/>
    <mergeCell ref="K7:K8"/>
    <mergeCell ref="L7:M7"/>
    <mergeCell ref="N7:N8"/>
    <mergeCell ref="O7:O8"/>
    <mergeCell ref="A3:Q3"/>
    <mergeCell ref="A4:Q4"/>
    <mergeCell ref="M1:Q1"/>
    <mergeCell ref="M5:Q5"/>
    <mergeCell ref="J7:J8"/>
    <mergeCell ref="A1:D1"/>
    <mergeCell ref="A2:O2"/>
    <mergeCell ref="A6:A8"/>
    <mergeCell ref="B6:B8"/>
    <mergeCell ref="C6:C8"/>
    <mergeCell ref="D6:Q6"/>
    <mergeCell ref="D7:D8"/>
    <mergeCell ref="E7:E8"/>
    <mergeCell ref="F7:F8"/>
    <mergeCell ref="G7:G8"/>
    <mergeCell ref="H7:H8"/>
  </mergeCells>
  <printOptions horizontalCentered="1"/>
  <pageMargins left="0.19685039370078741" right="0" top="0.39370078740157483" bottom="0.51181102362204722" header="0.31496062992125984" footer="0.15748031496062992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</vt:lpstr>
      <vt:lpstr>'52'!Print_Titles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2024-01-15T03:21:02Z</cp:lastPrinted>
  <dcterms:created xsi:type="dcterms:W3CDTF">2023-12-22T02:30:22Z</dcterms:created>
  <dcterms:modified xsi:type="dcterms:W3CDTF">2024-01-15T03:21:12Z</dcterms:modified>
</cp:coreProperties>
</file>