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915" tabRatio="601" activeTab="0"/>
  </bookViews>
  <sheets>
    <sheet name="66" sheetId="1" r:id="rId1"/>
  </sheets>
  <externalReferences>
    <externalReference r:id="rId4"/>
    <externalReference r:id="rId5"/>
    <externalReference r:id="rId6"/>
  </externalReferences>
  <definedNames>
    <definedName name="_xlfn.SUMIFS" hidden="1">#NAME?</definedName>
    <definedName name="chuong_phuluc_54" localSheetId="0">'66'!$A$1</definedName>
    <definedName name="chuong_phuluc_54_name" localSheetId="0">'66'!$A$2</definedName>
    <definedName name="_xlnm.Print_Titles" localSheetId="0">'66'!$6:$8</definedName>
  </definedNames>
  <calcPr fullCalcOnLoad="1"/>
</workbook>
</file>

<file path=xl/sharedStrings.xml><?xml version="1.0" encoding="utf-8"?>
<sst xmlns="http://schemas.openxmlformats.org/spreadsheetml/2006/main" count="51" uniqueCount="37">
  <si>
    <t>Đơn vị: Triệu đồng</t>
  </si>
  <si>
    <t>I</t>
  </si>
  <si>
    <t>II</t>
  </si>
  <si>
    <t>III</t>
  </si>
  <si>
    <t>IV</t>
  </si>
  <si>
    <t>V</t>
  </si>
  <si>
    <t>Chi đầu tư phát triển</t>
  </si>
  <si>
    <t>Chi thường xuyên</t>
  </si>
  <si>
    <t>Chi bổ sung quỹ dự trữ tài chính</t>
  </si>
  <si>
    <t>Dự phòng ngân sách</t>
  </si>
  <si>
    <t>Chi tạo nguồn, điều chỉnh tiền lương</t>
  </si>
  <si>
    <t>VI</t>
  </si>
  <si>
    <t>Tên đơn vị</t>
  </si>
  <si>
    <t>Tổng số</t>
  </si>
  <si>
    <t>Chi chương trình MTQG</t>
  </si>
  <si>
    <t>Chi chuyển nguồn sang ngân sách năm sau</t>
  </si>
  <si>
    <t>ĐT</t>
  </si>
  <si>
    <t>SN</t>
  </si>
  <si>
    <t>TT</t>
  </si>
  <si>
    <t>So sánh (%) quyết toán</t>
  </si>
  <si>
    <t>TỔNG CỘNG</t>
  </si>
  <si>
    <t>Các cơ quan, đơn vị</t>
  </si>
  <si>
    <t>Chi trả nợ lãi do chính quyền địa phương vay</t>
  </si>
  <si>
    <t>Chi bổ sung Quỹ dự trữ tài chính</t>
  </si>
  <si>
    <t>Chi bổ sung có mục tiêu cho ngân sách cấp dưới</t>
  </si>
  <si>
    <t>Hủy dự toán</t>
  </si>
  <si>
    <t>Kp còn tồn</t>
  </si>
  <si>
    <t>TX</t>
  </si>
  <si>
    <t>Dự toán giao trong năm (gồm cả kinh phí chuyển nguồn)</t>
  </si>
  <si>
    <t xml:space="preserve">Quyết toán </t>
  </si>
  <si>
    <t>Chi đầu tư</t>
  </si>
  <si>
    <t>Tổng cộng</t>
  </si>
  <si>
    <t>QUYẾT TOÁN CHI NGÂN SÁCH CẤP TỈNH  CHO TỪNG CƠ QUAN, TỔ CHỨC THEO CÁC LĨNH VỰC NĂM 2022</t>
  </si>
  <si>
    <t>UBND TỈNH HÀ GIANG</t>
  </si>
  <si>
    <t>(Quyết toán đã được Hội đồng nhân dân phê chuẩn)</t>
  </si>
  <si>
    <t>Biểu số 66/CK-NSNN</t>
  </si>
  <si>
    <t>(Kèm theo Quyết định số 06/QĐ-UBND ngày 03/01/2024 của Ủy ban nhân dân tỉnh)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</si>
</sst>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#,##0\ &quot;þ&quot;;\-#,##0\ &quot;þ&quot;"/>
    <numFmt numFmtId="175" formatCode="#,##0\ &quot;þ&quot;;[Red]\-#,##0\ &quot;þ&quot;"/>
    <numFmt numFmtId="176" formatCode="#,##0.00\ &quot;þ&quot;;\-#,##0.00\ &quot;þ&quot;"/>
    <numFmt numFmtId="177" formatCode="#,##0.00\ &quot;þ&quot;;[Red]\-#,##0.00\ &quot;þ&quot;"/>
    <numFmt numFmtId="178" formatCode="_-* #,##0\ &quot;þ&quot;_-;\-* #,##0\ &quot;þ&quot;_-;_-* &quot;-&quot;\ &quot;þ&quot;_-;_-@_-"/>
    <numFmt numFmtId="179" formatCode="_-* #,##0\ _þ_-;\-* #,##0\ _þ_-;_-* &quot;-&quot;\ _þ_-;_-@_-"/>
    <numFmt numFmtId="180" formatCode="_-* #,##0.00\ &quot;þ&quot;_-;\-* #,##0.00\ &quot;þ&quot;_-;_-* &quot;-&quot;??\ &quot;þ&quot;_-;_-@_-"/>
    <numFmt numFmtId="181" formatCode="_-* #,##0.00\ _þ_-;\-* #,##0.00\ _þ_-;_-* &quot;-&quot;??\ _þ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A]dd\ mmmm\ yyyy"/>
    <numFmt numFmtId="187" formatCode="###,###"/>
    <numFmt numFmtId="188" formatCode="0.0"/>
    <numFmt numFmtId="189" formatCode="_(* #,##0_);_(* \(#,##0\);_(* &quot;-&quot;??_);_(@_)"/>
    <numFmt numFmtId="190" formatCode="0.0%"/>
    <numFmt numFmtId="191" formatCode="#,##0.0"/>
    <numFmt numFmtId="192" formatCode="#,##0.000"/>
    <numFmt numFmtId="193" formatCode="#,##0.0000"/>
    <numFmt numFmtId="194" formatCode="_-* #,##0\ _þ_-;\-* #,##0\ _þ_-;_-* &quot;-&quot;??\ _þ_-;_-@_-"/>
    <numFmt numFmtId="195" formatCode="_(* #,##0.0_);_(* \(#,##0.0\);_(* &quot;-&quot;??_);_(@_)"/>
    <numFmt numFmtId="196" formatCode="_-* #,##0\ _€_-;\-* #,##0\ _€_-;_-* &quot;-&quot;??\ _€_-;_-@_-"/>
    <numFmt numFmtId="197" formatCode="_(* #,##0.00000_);_(* \(#,##0.00000\);_(* &quot;-&quot;????_);_(@_)"/>
    <numFmt numFmtId="198" formatCode="0_);\(0\)"/>
    <numFmt numFmtId="199" formatCode="_(* #,##0.0_);_(* \(#,##0.0\);_(* &quot;-&quot;_);_(@_)"/>
    <numFmt numFmtId="200" formatCode="_-* #,##0\ _₫_-;\-* #,##0\ _₫_-;_-* &quot;-&quot;??\ _₫_-;_-@_-"/>
    <numFmt numFmtId="201" formatCode="_(* #,##0.0_);_(* \(#,##0.0\);_(* &quot;-&quot;???_);_(@_)"/>
    <numFmt numFmtId="202" formatCode="0;[Red]0"/>
    <numFmt numFmtId="203" formatCode="#,##0.0;[Red]#,##0.0"/>
    <numFmt numFmtId="204" formatCode="#,##0;[Red]#,##0"/>
    <numFmt numFmtId="205" formatCode="0.000"/>
    <numFmt numFmtId="206" formatCode="#,##0.000000"/>
    <numFmt numFmtId="207" formatCode="_-* #,##0.0\ _þ_-;\-* #,##0.0\ _þ_-;_-* &quot;-&quot;??\ _þ_-;_-@_-"/>
    <numFmt numFmtId="208" formatCode="00000"/>
    <numFmt numFmtId="209" formatCode="#,000"/>
    <numFmt numFmtId="210" formatCode="_ * #,##0_ ;_ * \-#,##0_ ;_ * &quot;-&quot;??_ ;_ @_ "/>
    <numFmt numFmtId="211" formatCode="#,##0.00000"/>
    <numFmt numFmtId="212" formatCode="#,##0_ ;\-#,##0\ "/>
    <numFmt numFmtId="213" formatCode="0.000%"/>
    <numFmt numFmtId="214" formatCode="&quot;\&quot;#,##0;[Red]&quot;\&quot;\-#,##0"/>
    <numFmt numFmtId="215" formatCode="_(* #,##0.0_);_(* \(#,##0.0\);_(* &quot;-&quot;?_);_(@_)"/>
  </numFmts>
  <fonts count="6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VnTime"/>
      <family val="0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4"/>
      <color indexed="8"/>
      <name val="Times New Roman"/>
      <family val="2"/>
    </font>
    <font>
      <sz val="11"/>
      <color indexed="8"/>
      <name val="Arial"/>
      <family val="2"/>
    </font>
    <font>
      <sz val="9"/>
      <name val="Arial"/>
      <family val="2"/>
    </font>
    <font>
      <i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indexed="8"/>
      <name val="Cambria"/>
      <family val="1"/>
    </font>
    <font>
      <sz val="10"/>
      <color indexed="10"/>
      <name val="Times New Roman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Cambria"/>
      <family val="1"/>
    </font>
    <font>
      <sz val="10"/>
      <color rgb="FFFF0000"/>
      <name val="Times New Roman"/>
      <family val="1"/>
    </font>
    <font>
      <b/>
      <sz val="12"/>
      <color theme="1"/>
      <name val="Cambria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46" fillId="0" borderId="0" applyFont="0" applyFill="0" applyBorder="0" applyAlignment="0" applyProtection="0"/>
    <xf numFmtId="173" fontId="17" fillId="0" borderId="0" applyFont="0" applyFill="0" applyBorder="0" applyAlignment="0" applyProtection="0"/>
    <xf numFmtId="8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14" fontId="13" fillId="0" borderId="0" applyFont="0" applyFill="0" applyBorder="0" applyAlignment="0" applyProtection="0"/>
    <xf numFmtId="8" fontId="1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1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19" fillId="0" borderId="0" applyProtection="0">
      <alignment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14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61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62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60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9" fontId="2" fillId="0" borderId="11" xfId="163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9" fontId="2" fillId="0" borderId="10" xfId="163" applyFont="1" applyFill="1" applyBorder="1" applyAlignment="1">
      <alignment horizontal="right" vertical="center" wrapText="1"/>
    </xf>
    <xf numFmtId="0" fontId="6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9" fontId="3" fillId="0" borderId="10" xfId="163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41" fillId="0" borderId="0" xfId="0" applyFont="1" applyFill="1" applyAlignment="1">
      <alignment/>
    </xf>
    <xf numFmtId="3" fontId="64" fillId="0" borderId="10" xfId="0" applyNumberFormat="1" applyFont="1" applyFill="1" applyBorder="1" applyAlignment="1">
      <alignment horizontal="right"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3" fontId="20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center"/>
    </xf>
    <xf numFmtId="3" fontId="8" fillId="0" borderId="25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center" vertical="center" wrapText="1"/>
    </xf>
  </cellXfs>
  <cellStyles count="1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omma 10" xfId="45"/>
    <cellStyle name="Comma 10 10" xfId="46"/>
    <cellStyle name="Comma 10 2 2" xfId="47"/>
    <cellStyle name="Comma 10 2 2 2" xfId="48"/>
    <cellStyle name="Comma 11 2 3" xfId="49"/>
    <cellStyle name="Comma 13" xfId="50"/>
    <cellStyle name="Comma 14" xfId="51"/>
    <cellStyle name="Comma 16 3" xfId="52"/>
    <cellStyle name="Comma 16 3 2" xfId="53"/>
    <cellStyle name="Comma 2" xfId="54"/>
    <cellStyle name="Comma 2 10" xfId="55"/>
    <cellStyle name="Comma 2 2" xfId="56"/>
    <cellStyle name="Comma 2 2 2" xfId="57"/>
    <cellStyle name="Comma 2 27" xfId="58"/>
    <cellStyle name="Comma 2 27 2" xfId="59"/>
    <cellStyle name="Comma 2 3" xfId="60"/>
    <cellStyle name="Comma 2 6" xfId="61"/>
    <cellStyle name="Comma 22" xfId="62"/>
    <cellStyle name="Comma 24" xfId="63"/>
    <cellStyle name="Comma 26" xfId="64"/>
    <cellStyle name="Comma 27" xfId="65"/>
    <cellStyle name="Comma 28" xfId="66"/>
    <cellStyle name="Comma 29" xfId="67"/>
    <cellStyle name="Comma 3" xfId="68"/>
    <cellStyle name="Comma 3 3" xfId="69"/>
    <cellStyle name="Comma 30" xfId="70"/>
    <cellStyle name="Comma 31" xfId="71"/>
    <cellStyle name="Comma 32" xfId="72"/>
    <cellStyle name="Comma 33" xfId="73"/>
    <cellStyle name="Comma 35" xfId="74"/>
    <cellStyle name="Comma 4" xfId="75"/>
    <cellStyle name="Comma 41" xfId="76"/>
    <cellStyle name="Comma 47" xfId="77"/>
    <cellStyle name="Comma 5" xfId="78"/>
    <cellStyle name="Comma 5 2" xfId="79"/>
    <cellStyle name="Comma 53" xfId="80"/>
    <cellStyle name="Comma 8" xfId="81"/>
    <cellStyle name="Currency" xfId="82"/>
    <cellStyle name="Currency [0]" xfId="83"/>
    <cellStyle name="Explanatory Text" xfId="84"/>
    <cellStyle name="Followed Hyperlink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Input" xfId="92"/>
    <cellStyle name="Linked Cell" xfId="93"/>
    <cellStyle name="Neutral" xfId="94"/>
    <cellStyle name="Normal 10" xfId="95"/>
    <cellStyle name="Normal 10 2" xfId="96"/>
    <cellStyle name="Normal 10 7" xfId="97"/>
    <cellStyle name="Normal 11" xfId="98"/>
    <cellStyle name="Normal 11 3" xfId="99"/>
    <cellStyle name="Normal 11 3 2" xfId="100"/>
    <cellStyle name="Normal 12" xfId="101"/>
    <cellStyle name="Normal 13" xfId="102"/>
    <cellStyle name="Normal 13 2" xfId="103"/>
    <cellStyle name="Normal 14" xfId="104"/>
    <cellStyle name="Normal 14 2" xfId="105"/>
    <cellStyle name="Normal 15" xfId="106"/>
    <cellStyle name="Normal 17" xfId="107"/>
    <cellStyle name="Normal 18" xfId="108"/>
    <cellStyle name="Normal 18 2" xfId="109"/>
    <cellStyle name="Normal 2" xfId="110"/>
    <cellStyle name="Normal 2 2 2" xfId="111"/>
    <cellStyle name="Normal 2 2 33" xfId="112"/>
    <cellStyle name="Normal 2 2 33 2" xfId="113"/>
    <cellStyle name="Normal 2_BC Giai ngan 31-1-2014" xfId="114"/>
    <cellStyle name="Normal 21" xfId="115"/>
    <cellStyle name="Normal 22" xfId="116"/>
    <cellStyle name="Normal 23" xfId="117"/>
    <cellStyle name="Normal 25" xfId="118"/>
    <cellStyle name="Normal 26" xfId="119"/>
    <cellStyle name="Normal 27" xfId="120"/>
    <cellStyle name="Normal 28" xfId="121"/>
    <cellStyle name="Normal 28 18" xfId="122"/>
    <cellStyle name="Normal 28 19" xfId="123"/>
    <cellStyle name="Normal 28 21" xfId="124"/>
    <cellStyle name="Normal 28 22" xfId="125"/>
    <cellStyle name="Normal 28 24" xfId="126"/>
    <cellStyle name="Normal 28 25" xfId="127"/>
    <cellStyle name="Normal 28 26" xfId="128"/>
    <cellStyle name="Normal 28 27" xfId="129"/>
    <cellStyle name="Normal 28 28" xfId="130"/>
    <cellStyle name="Normal 28 29" xfId="131"/>
    <cellStyle name="Normal 28 30" xfId="132"/>
    <cellStyle name="Normal 28 31" xfId="133"/>
    <cellStyle name="Normal 28 32" xfId="134"/>
    <cellStyle name="Normal 28 33" xfId="135"/>
    <cellStyle name="Normal 28 34" xfId="136"/>
    <cellStyle name="Normal 29 2" xfId="137"/>
    <cellStyle name="Normal 3" xfId="138"/>
    <cellStyle name="Normal 3 2 2" xfId="139"/>
    <cellStyle name="Normal 3 2 3" xfId="140"/>
    <cellStyle name="Normal 3 2 8 2" xfId="141"/>
    <cellStyle name="Normal 3 4" xfId="142"/>
    <cellStyle name="Normal 36" xfId="143"/>
    <cellStyle name="Normal 38" xfId="144"/>
    <cellStyle name="Normal 4" xfId="145"/>
    <cellStyle name="Normal 4 2" xfId="146"/>
    <cellStyle name="Normal 4 3" xfId="147"/>
    <cellStyle name="Normal 4 7" xfId="148"/>
    <cellStyle name="Normal 42" xfId="149"/>
    <cellStyle name="Normal 43" xfId="150"/>
    <cellStyle name="Normal 45" xfId="151"/>
    <cellStyle name="Normal 46" xfId="152"/>
    <cellStyle name="Normal 47" xfId="153"/>
    <cellStyle name="Normal 48" xfId="154"/>
    <cellStyle name="Normal 5" xfId="155"/>
    <cellStyle name="Normal 6" xfId="156"/>
    <cellStyle name="Normal 6 2" xfId="157"/>
    <cellStyle name="Normal 6 3" xfId="158"/>
    <cellStyle name="Normal 7" xfId="159"/>
    <cellStyle name="Normal 9" xfId="160"/>
    <cellStyle name="Note" xfId="161"/>
    <cellStyle name="Output" xfId="162"/>
    <cellStyle name="Percent" xfId="163"/>
    <cellStyle name="Percent 2" xfId="164"/>
    <cellStyle name="Percent 2 2" xfId="165"/>
    <cellStyle name="Style 1 3" xfId="166"/>
    <cellStyle name="Title" xfId="167"/>
    <cellStyle name="Total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&#7917;i%20hi&#7873;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eu%2054%2055%2061%2062%20quyet%20toan%20theo%20N&#272;%2031%20&#272;T%20(NIEN%20DO%202022)%20ch&#7889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c%20bi&#7875;u%20k&#232;m%20theo%20t&#7901;%20r&#236;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6"/>
      <sheetName val="57"/>
      <sheetName val="61"/>
      <sheetName val="64"/>
    </sheetNames>
    <sheetDataSet>
      <sheetData sheetId="0">
        <row r="10">
          <cell r="B10" t="str">
            <v>Văn phòng Hội đồng nhân dân</v>
          </cell>
          <cell r="E10">
            <v>23914</v>
          </cell>
        </row>
        <row r="11">
          <cell r="B11" t="str">
            <v>Văn phòng Ủy ban nhân dân</v>
          </cell>
          <cell r="E11">
            <v>45636.5</v>
          </cell>
        </row>
        <row r="12">
          <cell r="B12" t="str">
            <v>Sở Ngoại vụ</v>
          </cell>
          <cell r="E12">
            <v>14438</v>
          </cell>
        </row>
        <row r="13">
          <cell r="B13" t="str">
            <v>Sở Nông nghiệp và Phát triển nông thôn</v>
          </cell>
          <cell r="E13">
            <v>93922.5</v>
          </cell>
          <cell r="O13">
            <v>5349</v>
          </cell>
        </row>
        <row r="14">
          <cell r="B14" t="str">
            <v>Chi cục Kiểm lâm</v>
          </cell>
          <cell r="E14">
            <v>69816</v>
          </cell>
        </row>
        <row r="15">
          <cell r="B15" t="str">
            <v>Sở Kế hoạch và Đầu tư</v>
          </cell>
          <cell r="E15">
            <v>16024</v>
          </cell>
          <cell r="H15">
            <v>356</v>
          </cell>
          <cell r="O15">
            <v>14</v>
          </cell>
        </row>
        <row r="16">
          <cell r="B16" t="str">
            <v>Sở Tư pháp</v>
          </cell>
          <cell r="E16">
            <v>13345</v>
          </cell>
          <cell r="H16">
            <v>593</v>
          </cell>
          <cell r="O16">
            <v>425</v>
          </cell>
        </row>
        <row r="17">
          <cell r="B17" t="str">
            <v>Sở Công Thương</v>
          </cell>
          <cell r="E17">
            <v>16589</v>
          </cell>
          <cell r="H17">
            <v>92</v>
          </cell>
          <cell r="O17">
            <v>35</v>
          </cell>
        </row>
        <row r="18">
          <cell r="B18" t="str">
            <v>Sở Khoa học và Công nghệ</v>
          </cell>
          <cell r="E18">
            <v>44449</v>
          </cell>
        </row>
        <row r="19">
          <cell r="B19" t="str">
            <v>Sở Tài chính</v>
          </cell>
          <cell r="E19">
            <v>35309</v>
          </cell>
          <cell r="H19">
            <v>305</v>
          </cell>
          <cell r="O19">
            <v>91</v>
          </cell>
        </row>
        <row r="20">
          <cell r="B20" t="str">
            <v>Sở Xây dựng</v>
          </cell>
          <cell r="E20">
            <v>32344</v>
          </cell>
          <cell r="H20">
            <v>123</v>
          </cell>
          <cell r="O20">
            <v>103</v>
          </cell>
        </row>
        <row r="21">
          <cell r="B21" t="str">
            <v>Sở Giao thông - Vận tải</v>
          </cell>
          <cell r="E21">
            <v>89163</v>
          </cell>
          <cell r="H21">
            <v>70</v>
          </cell>
          <cell r="O21">
            <v>44</v>
          </cell>
        </row>
        <row r="22">
          <cell r="B22" t="str">
            <v>Sở Giáo dục và Đào tạo</v>
          </cell>
          <cell r="E22">
            <v>193398</v>
          </cell>
          <cell r="H22">
            <v>1903</v>
          </cell>
          <cell r="O22">
            <v>1903</v>
          </cell>
        </row>
        <row r="23">
          <cell r="B23" t="str">
            <v>Sở Y tế</v>
          </cell>
          <cell r="E23">
            <v>159609</v>
          </cell>
          <cell r="H23">
            <v>856</v>
          </cell>
          <cell r="O23">
            <v>814</v>
          </cell>
        </row>
        <row r="24">
          <cell r="B24" t="str">
            <v>Sở Lao động - Thương binh và Xã hội</v>
          </cell>
          <cell r="E24">
            <v>97837</v>
          </cell>
          <cell r="H24">
            <v>16170</v>
          </cell>
          <cell r="O24">
            <v>3925</v>
          </cell>
        </row>
        <row r="25">
          <cell r="B25" t="str">
            <v>Sở Văn hóa, Thể thao và Du lịch</v>
          </cell>
          <cell r="E25">
            <v>110664</v>
          </cell>
          <cell r="H25">
            <v>2669</v>
          </cell>
          <cell r="O25">
            <v>117</v>
          </cell>
        </row>
        <row r="26">
          <cell r="B26" t="str">
            <v>Sở Tài nguyên và Môi trường</v>
          </cell>
          <cell r="E26">
            <v>134978</v>
          </cell>
          <cell r="H26">
            <v>50</v>
          </cell>
          <cell r="O26">
            <v>50</v>
          </cell>
        </row>
        <row r="27">
          <cell r="B27" t="str">
            <v>Sở Thông tin và Truyền thông</v>
          </cell>
          <cell r="E27">
            <v>35907</v>
          </cell>
          <cell r="H27">
            <v>2375</v>
          </cell>
          <cell r="O27">
            <v>1045</v>
          </cell>
        </row>
        <row r="28">
          <cell r="B28" t="str">
            <v>Sở Nội vụ</v>
          </cell>
          <cell r="E28">
            <v>26672</v>
          </cell>
          <cell r="H28">
            <v>70</v>
          </cell>
          <cell r="O28">
            <v>43</v>
          </cell>
        </row>
        <row r="29">
          <cell r="B29" t="str">
            <v>Thanh tra tỉnh</v>
          </cell>
          <cell r="E29">
            <v>7856</v>
          </cell>
        </row>
        <row r="30">
          <cell r="B30" t="str">
            <v>Đài Phát thanh - Truyền hình</v>
          </cell>
          <cell r="E30">
            <v>57500</v>
          </cell>
        </row>
        <row r="31">
          <cell r="B31" t="str">
            <v>Liên minh các hợp tác xã</v>
          </cell>
          <cell r="E31">
            <v>2795</v>
          </cell>
          <cell r="H31">
            <v>1346</v>
          </cell>
        </row>
        <row r="32">
          <cell r="B32" t="str">
            <v>Ban Dân tộc</v>
          </cell>
          <cell r="E32">
            <v>7234.799999999999</v>
          </cell>
          <cell r="H32">
            <v>11623</v>
          </cell>
          <cell r="O32">
            <v>2703</v>
          </cell>
        </row>
        <row r="33">
          <cell r="B33" t="str">
            <v>Ban quản lý khu công nghiệp</v>
          </cell>
          <cell r="E33">
            <v>23567</v>
          </cell>
        </row>
        <row r="34">
          <cell r="B34" t="str">
            <v>Trường chính trị</v>
          </cell>
          <cell r="E34">
            <v>9822</v>
          </cell>
        </row>
        <row r="35">
          <cell r="B35" t="str">
            <v>Ủy ban Mặt trận Tổ quốc tỉnh</v>
          </cell>
          <cell r="E35">
            <v>7899</v>
          </cell>
          <cell r="H35">
            <v>494</v>
          </cell>
          <cell r="O35">
            <v>195</v>
          </cell>
        </row>
        <row r="36">
          <cell r="B36" t="str">
            <v>Tỉnh Đoàn Thanh niên Cộng sản Hồ Chí Minh</v>
          </cell>
          <cell r="E36">
            <v>12562</v>
          </cell>
          <cell r="H36">
            <v>780</v>
          </cell>
          <cell r="O36">
            <v>780</v>
          </cell>
        </row>
        <row r="37">
          <cell r="B37" t="str">
            <v>Hội Liên hiệp phụ nữ tỉnh</v>
          </cell>
          <cell r="E37">
            <v>5439</v>
          </cell>
          <cell r="H37">
            <v>1968</v>
          </cell>
          <cell r="O37">
            <v>1254</v>
          </cell>
        </row>
        <row r="38">
          <cell r="B38" t="str">
            <v>Hội Nông dân tỉnh</v>
          </cell>
          <cell r="E38">
            <v>6875</v>
          </cell>
          <cell r="H38">
            <v>1016</v>
          </cell>
          <cell r="O38">
            <v>453</v>
          </cell>
        </row>
        <row r="39">
          <cell r="B39" t="str">
            <v>Hội Cựu chiến binh tỉnh</v>
          </cell>
          <cell r="E39">
            <v>3198</v>
          </cell>
        </row>
        <row r="40">
          <cell r="B40" t="str">
            <v>Liên hiệp các hội khoa học và kỹ thuật</v>
          </cell>
          <cell r="E40">
            <v>2455</v>
          </cell>
        </row>
        <row r="41">
          <cell r="B41" t="str">
            <v>Hội Nhà báo</v>
          </cell>
          <cell r="E41">
            <v>1483</v>
          </cell>
        </row>
        <row r="42">
          <cell r="B42" t="str">
            <v>Hội Luật gia</v>
          </cell>
          <cell r="E42">
            <v>506</v>
          </cell>
        </row>
        <row r="43">
          <cell r="B43" t="str">
            <v>Hội Chữ thập đỏ</v>
          </cell>
          <cell r="E43">
            <v>2069</v>
          </cell>
        </row>
        <row r="44">
          <cell r="B44" t="str">
            <v>Hội Văn học nghệ thuật các dân tộc thiểu số</v>
          </cell>
          <cell r="E44">
            <v>3981</v>
          </cell>
        </row>
        <row r="45">
          <cell r="B45" t="str">
            <v>Hội Người cao tuổi</v>
          </cell>
          <cell r="E45">
            <v>1105</v>
          </cell>
        </row>
        <row r="46">
          <cell r="B46" t="str">
            <v>Hội Người mù</v>
          </cell>
          <cell r="E46">
            <v>120</v>
          </cell>
        </row>
        <row r="47">
          <cell r="B47" t="str">
            <v>Hội Đông y</v>
          </cell>
          <cell r="E47">
            <v>1453</v>
          </cell>
        </row>
        <row r="48">
          <cell r="B48" t="str">
            <v>Hội Nạn nhân chất độc da cam/dioxin</v>
          </cell>
          <cell r="E48">
            <v>635</v>
          </cell>
        </row>
        <row r="49">
          <cell r="B49" t="str">
            <v>Hội Cựu thanh niên xung phong</v>
          </cell>
          <cell r="E49">
            <v>577</v>
          </cell>
        </row>
        <row r="50">
          <cell r="B50" t="str">
            <v>Hội Bảo trợ người tàn tật và trẻ mồ côi</v>
          </cell>
          <cell r="E50">
            <v>774</v>
          </cell>
        </row>
        <row r="51">
          <cell r="B51" t="str">
            <v>Hội Khuyến học</v>
          </cell>
          <cell r="E51">
            <v>1058</v>
          </cell>
        </row>
        <row r="52">
          <cell r="B52" t="str">
            <v> Ban quản lý dự án ĐTXD công trình dân dụng và công nghiệp tỉnh </v>
          </cell>
          <cell r="E52">
            <v>15473</v>
          </cell>
        </row>
        <row r="53">
          <cell r="B53" t="str">
            <v> Trường Cao đẳng kỹ thuật và công nghệ tỉnh Hà Giang</v>
          </cell>
          <cell r="E53">
            <v>39926</v>
          </cell>
          <cell r="H53">
            <v>6300</v>
          </cell>
        </row>
        <row r="54">
          <cell r="B54" t="str">
            <v> Ban an toàn giao thông tỉnh </v>
          </cell>
          <cell r="E54">
            <v>1134</v>
          </cell>
        </row>
        <row r="55">
          <cell r="B55" t="str">
            <v> Văn phòng điều phối Nông thôn mới tỉnh </v>
          </cell>
          <cell r="E55">
            <v>52335</v>
          </cell>
          <cell r="H55">
            <v>2336</v>
          </cell>
          <cell r="O55">
            <v>1174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61"/>
      <sheetName val="62 chuẩn"/>
      <sheetName val="63"/>
      <sheetName val="56"/>
      <sheetName val="57"/>
      <sheetName val="64"/>
      <sheetName val="số liệu"/>
      <sheetName val="mẫu"/>
    </sheetNames>
    <sheetDataSet>
      <sheetData sheetId="0">
        <row r="51">
          <cell r="G51">
            <v>12381</v>
          </cell>
        </row>
        <row r="52">
          <cell r="G52">
            <v>17769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Sheet1"/>
    </sheetNames>
    <sheetDataSet>
      <sheetData sheetId="0">
        <row r="25">
          <cell r="C25">
            <v>2219</v>
          </cell>
          <cell r="D25">
            <v>1268.233</v>
          </cell>
        </row>
        <row r="26">
          <cell r="D26">
            <v>6861</v>
          </cell>
        </row>
      </sheetData>
      <sheetData sheetId="7">
        <row r="8">
          <cell r="C8">
            <v>80696.70000000001</v>
          </cell>
        </row>
        <row r="9">
          <cell r="C9">
            <v>12886.7</v>
          </cell>
        </row>
        <row r="10">
          <cell r="C10">
            <v>7063.496914000003</v>
          </cell>
        </row>
        <row r="11">
          <cell r="B11" t="str">
            <v>Điện lực tỉnh </v>
          </cell>
          <cell r="D11">
            <v>50</v>
          </cell>
        </row>
        <row r="12">
          <cell r="C12">
            <v>11844.523</v>
          </cell>
        </row>
        <row r="13">
          <cell r="C13">
            <v>119</v>
          </cell>
        </row>
        <row r="14">
          <cell r="C14">
            <v>110894.099</v>
          </cell>
        </row>
        <row r="15">
          <cell r="B15" t="str">
            <v>Ban Quản lý dự án ĐTXD khu kinh tế</v>
          </cell>
          <cell r="C15">
            <v>80831.907</v>
          </cell>
        </row>
        <row r="16">
          <cell r="C16">
            <v>10106.587765</v>
          </cell>
        </row>
        <row r="17">
          <cell r="C17">
            <v>31230.174000000003</v>
          </cell>
        </row>
        <row r="18">
          <cell r="C18">
            <v>331</v>
          </cell>
        </row>
        <row r="19">
          <cell r="C19">
            <v>17789.648206</v>
          </cell>
        </row>
        <row r="20">
          <cell r="B20" t="str">
            <v>BQL dự án ĐTXD công trình giao thông</v>
          </cell>
          <cell r="C20">
            <v>908193</v>
          </cell>
        </row>
        <row r="21">
          <cell r="C21">
            <v>23664</v>
          </cell>
        </row>
        <row r="22">
          <cell r="B22" t="str">
            <v>Ban quản lý các dự án Cấp, thoát nước tỉnh Hà Giang</v>
          </cell>
          <cell r="C22">
            <v>4229.7564600000005</v>
          </cell>
        </row>
        <row r="23">
          <cell r="B23" t="str">
            <v>Hạ tầng cơ bản phát triển toàn diện các tỉnh Đông Bắc</v>
          </cell>
          <cell r="C23">
            <v>336185</v>
          </cell>
        </row>
        <row r="24">
          <cell r="B24" t="str">
            <v>Ban Điều phối Chương trình giảm nghèo dựa trên phát triển hàng hóa Thành phố Hà Giang</v>
          </cell>
          <cell r="C24">
            <v>144761.71541400003</v>
          </cell>
        </row>
        <row r="25">
          <cell r="B25" t="str">
            <v>Ban quản lý dự án ĐTXD công trình nông nghiệp &amp; PTNT tỉnh Hà Giang</v>
          </cell>
          <cell r="C25">
            <v>367731.005312</v>
          </cell>
        </row>
        <row r="26">
          <cell r="C26">
            <v>462667</v>
          </cell>
        </row>
        <row r="27">
          <cell r="C27">
            <v>78.21248</v>
          </cell>
        </row>
        <row r="28">
          <cell r="B28" t="str">
            <v>Ban quản lý dự án KfW8 tỉnh </v>
          </cell>
          <cell r="C28">
            <v>3780</v>
          </cell>
        </row>
        <row r="29">
          <cell r="C29">
            <v>10298</v>
          </cell>
        </row>
        <row r="30">
          <cell r="C30">
            <v>21406.200100000002</v>
          </cell>
        </row>
        <row r="31">
          <cell r="C31">
            <v>378.009538</v>
          </cell>
        </row>
        <row r="32">
          <cell r="C32">
            <v>16117.612</v>
          </cell>
        </row>
        <row r="33">
          <cell r="C33">
            <v>30368</v>
          </cell>
        </row>
        <row r="34">
          <cell r="B34" t="str">
            <v>Ban quản lý khai thác công trình thủy lợi</v>
          </cell>
          <cell r="C34">
            <v>6600</v>
          </cell>
        </row>
        <row r="35">
          <cell r="B35" t="str">
            <v>Huyện Yên Minh</v>
          </cell>
          <cell r="C35">
            <v>78826.5613</v>
          </cell>
        </row>
        <row r="36">
          <cell r="B36" t="str">
            <v>Huyện Quản Bạ</v>
          </cell>
          <cell r="C36">
            <v>306661.804</v>
          </cell>
        </row>
        <row r="37">
          <cell r="B37" t="str">
            <v>Huyện Đồng Văn</v>
          </cell>
          <cell r="C37">
            <v>222908</v>
          </cell>
        </row>
        <row r="38">
          <cell r="B38" t="str">
            <v>Huyện Mèo Vạc</v>
          </cell>
          <cell r="C38">
            <v>283061.76490000007</v>
          </cell>
        </row>
        <row r="39">
          <cell r="B39" t="str">
            <v>Huyện Vị Xuyên</v>
          </cell>
          <cell r="C39">
            <v>273554.90599999996</v>
          </cell>
        </row>
        <row r="40">
          <cell r="B40" t="str">
            <v>Huyện Xín Mần</v>
          </cell>
          <cell r="C40">
            <v>47333.303</v>
          </cell>
        </row>
        <row r="41">
          <cell r="B41" t="str">
            <v>Thành phố Hà Giang</v>
          </cell>
          <cell r="C41">
            <v>2704.134</v>
          </cell>
        </row>
        <row r="42">
          <cell r="B42" t="str">
            <v>Huyện Hoàng Su Phì</v>
          </cell>
          <cell r="C42">
            <v>227970.3764</v>
          </cell>
        </row>
        <row r="43">
          <cell r="B43" t="str">
            <v>Huyện Bắc Mê</v>
          </cell>
          <cell r="C43">
            <v>67554</v>
          </cell>
        </row>
        <row r="44">
          <cell r="B44" t="str">
            <v>Huyện Bắc Quang</v>
          </cell>
          <cell r="C44">
            <v>106195.214</v>
          </cell>
        </row>
        <row r="45">
          <cell r="B45" t="str">
            <v>Huyện Quang Bình</v>
          </cell>
          <cell r="C45">
            <v>145895.082128</v>
          </cell>
        </row>
        <row r="46">
          <cell r="B46" t="str">
            <v>Chi đầu tư phát triển khác và chi đầu tư, hỗ trợ vốn cho doanh nghiệp</v>
          </cell>
          <cell r="C46">
            <v>61663.172999999995</v>
          </cell>
          <cell r="D46">
            <v>61663.172999999995</v>
          </cell>
        </row>
      </sheetData>
      <sheetData sheetId="8">
        <row r="8">
          <cell r="D8">
            <v>23913.8</v>
          </cell>
        </row>
        <row r="9">
          <cell r="D9">
            <v>42502.7</v>
          </cell>
        </row>
        <row r="10">
          <cell r="D10">
            <v>14311.8</v>
          </cell>
        </row>
        <row r="11">
          <cell r="D11">
            <v>65041.8</v>
          </cell>
        </row>
        <row r="12">
          <cell r="D12">
            <v>69483</v>
          </cell>
        </row>
        <row r="13">
          <cell r="D13">
            <v>15490.8</v>
          </cell>
        </row>
        <row r="14">
          <cell r="D14">
            <v>12991.8</v>
          </cell>
        </row>
        <row r="15">
          <cell r="D15">
            <v>15896.8</v>
          </cell>
        </row>
        <row r="16">
          <cell r="D16">
            <v>29529.8</v>
          </cell>
        </row>
        <row r="17">
          <cell r="D17">
            <v>25079.8</v>
          </cell>
        </row>
        <row r="18">
          <cell r="D18">
            <v>25989.8</v>
          </cell>
        </row>
        <row r="19">
          <cell r="D19">
            <v>88787.79999999999</v>
          </cell>
        </row>
        <row r="20">
          <cell r="D20">
            <v>193578.8</v>
          </cell>
        </row>
        <row r="21">
          <cell r="D21">
            <v>141011.8</v>
          </cell>
        </row>
        <row r="22">
          <cell r="D22">
            <v>75228.1</v>
          </cell>
        </row>
        <row r="23">
          <cell r="D23">
            <v>106432.7</v>
          </cell>
        </row>
        <row r="24">
          <cell r="D24">
            <v>134733.8</v>
          </cell>
        </row>
        <row r="25">
          <cell r="D25">
            <v>30960</v>
          </cell>
        </row>
        <row r="26">
          <cell r="D26">
            <v>25760</v>
          </cell>
        </row>
        <row r="27">
          <cell r="D27">
            <v>7855</v>
          </cell>
        </row>
        <row r="28">
          <cell r="D28">
            <v>51215</v>
          </cell>
        </row>
        <row r="29">
          <cell r="D29">
            <v>2795</v>
          </cell>
        </row>
        <row r="30">
          <cell r="D30">
            <v>9832</v>
          </cell>
        </row>
        <row r="31">
          <cell r="D31">
            <v>22296.78</v>
          </cell>
        </row>
        <row r="32">
          <cell r="D32">
            <v>9431</v>
          </cell>
        </row>
        <row r="33">
          <cell r="D33">
            <v>7775</v>
          </cell>
        </row>
        <row r="34">
          <cell r="D34">
            <v>12957</v>
          </cell>
        </row>
        <row r="35">
          <cell r="D35">
            <v>6639</v>
          </cell>
        </row>
        <row r="36">
          <cell r="D36">
            <v>7328</v>
          </cell>
        </row>
        <row r="37">
          <cell r="D37">
            <v>3170</v>
          </cell>
        </row>
        <row r="38">
          <cell r="D38">
            <v>2424</v>
          </cell>
        </row>
        <row r="39">
          <cell r="D39">
            <v>1483</v>
          </cell>
        </row>
        <row r="40">
          <cell r="D40">
            <v>506</v>
          </cell>
        </row>
        <row r="41">
          <cell r="D41">
            <v>2069</v>
          </cell>
        </row>
        <row r="42">
          <cell r="D42">
            <v>3358</v>
          </cell>
        </row>
        <row r="43">
          <cell r="D43">
            <v>1105</v>
          </cell>
        </row>
        <row r="44">
          <cell r="D44">
            <v>120</v>
          </cell>
        </row>
        <row r="45">
          <cell r="D45">
            <v>1453</v>
          </cell>
        </row>
        <row r="46">
          <cell r="D46">
            <v>635</v>
          </cell>
        </row>
        <row r="47">
          <cell r="D47">
            <v>577</v>
          </cell>
        </row>
        <row r="48">
          <cell r="D48">
            <v>774</v>
          </cell>
        </row>
        <row r="49">
          <cell r="D49">
            <v>1058</v>
          </cell>
        </row>
        <row r="50">
          <cell r="D50">
            <v>15472</v>
          </cell>
        </row>
        <row r="51">
          <cell r="D51">
            <v>38488</v>
          </cell>
        </row>
        <row r="52">
          <cell r="D52">
            <v>1134</v>
          </cell>
        </row>
        <row r="53">
          <cell r="D53">
            <v>53508</v>
          </cell>
        </row>
        <row r="54">
          <cell r="B54" t="str">
            <v>Các đơn vị khác (đơn vị hỗ trợ, vốn đối ứng dự án, trả lãi tiền vay, mua BHXH cho các đối tượng NSNN hỗ trợ)</v>
          </cell>
          <cell r="C54">
            <v>622548.799138</v>
          </cell>
          <cell r="D54">
            <v>622276.6151380001</v>
          </cell>
        </row>
        <row r="55">
          <cell r="B55" t="str">
            <v>Văn phòng Tỉnh ủy</v>
          </cell>
          <cell r="C55">
            <v>155013.172086</v>
          </cell>
          <cell r="D55">
            <v>151104.266168</v>
          </cell>
        </row>
        <row r="56">
          <cell r="B56" t="str">
            <v>Quốc phòng</v>
          </cell>
          <cell r="C56">
            <v>137108</v>
          </cell>
          <cell r="D56">
            <v>134608.241</v>
          </cell>
        </row>
        <row r="57">
          <cell r="B57" t="str">
            <v>An ninh</v>
          </cell>
          <cell r="C57">
            <v>55522.86967</v>
          </cell>
          <cell r="D57">
            <v>50984.002729</v>
          </cell>
        </row>
        <row r="58">
          <cell r="C58">
            <v>1185.7194</v>
          </cell>
          <cell r="D58">
            <v>1185.72</v>
          </cell>
        </row>
        <row r="59">
          <cell r="C59">
            <v>2724</v>
          </cell>
          <cell r="D59">
            <v>2699.6135489999997</v>
          </cell>
        </row>
        <row r="60">
          <cell r="C60">
            <v>15</v>
          </cell>
          <cell r="D60">
            <v>15</v>
          </cell>
        </row>
        <row r="61">
          <cell r="C61">
            <v>8610</v>
          </cell>
          <cell r="D61">
            <v>8570</v>
          </cell>
        </row>
      </sheetData>
      <sheetData sheetId="13">
        <row r="33">
          <cell r="Q33">
            <v>20</v>
          </cell>
        </row>
        <row r="34">
          <cell r="Q34">
            <v>125</v>
          </cell>
        </row>
        <row r="35">
          <cell r="Q35">
            <v>20</v>
          </cell>
        </row>
        <row r="36">
          <cell r="Q36">
            <v>20</v>
          </cell>
        </row>
        <row r="37">
          <cell r="Q37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A88"/>
  <sheetViews>
    <sheetView tabSelected="1" zoomScale="115" zoomScaleNormal="115" zoomScalePageLayoutView="0" workbookViewId="0" topLeftCell="A1">
      <pane ySplit="9" topLeftCell="A10" activePane="bottomLeft" state="frozen"/>
      <selection pane="topLeft" activeCell="D17" sqref="D17"/>
      <selection pane="bottomLeft" activeCell="A5" sqref="A5"/>
    </sheetView>
  </sheetViews>
  <sheetFormatPr defaultColWidth="9.00390625" defaultRowHeight="15.75"/>
  <cols>
    <col min="1" max="1" width="5.625" style="9" customWidth="1"/>
    <col min="2" max="2" width="34.75390625" style="9" customWidth="1"/>
    <col min="3" max="4" width="8.875" style="9" customWidth="1"/>
    <col min="5" max="5" width="9.375" style="40" customWidth="1"/>
    <col min="6" max="6" width="7.125" style="9" customWidth="1"/>
    <col min="7" max="7" width="7.875" style="9" customWidth="1"/>
    <col min="8" max="8" width="7.75390625" style="9" hidden="1" customWidth="1"/>
    <col min="9" max="9" width="8.625" style="9" hidden="1" customWidth="1"/>
    <col min="10" max="10" width="9.25390625" style="9" customWidth="1"/>
    <col min="11" max="11" width="9.375" style="9" customWidth="1"/>
    <col min="12" max="12" width="9.625" style="9" customWidth="1"/>
    <col min="13" max="13" width="7.125" style="9" customWidth="1"/>
    <col min="14" max="14" width="8.875" style="9" customWidth="1"/>
    <col min="15" max="15" width="7.75390625" style="9" customWidth="1"/>
    <col min="16" max="16" width="7.125" style="9" customWidth="1"/>
    <col min="17" max="17" width="9.75390625" style="9" hidden="1" customWidth="1"/>
    <col min="18" max="18" width="9.75390625" style="9" customWidth="1"/>
    <col min="19" max="22" width="9.75390625" style="9" hidden="1" customWidth="1"/>
    <col min="23" max="27" width="7.125" style="9" customWidth="1"/>
    <col min="28" max="16384" width="9.00390625" style="9" customWidth="1"/>
  </cols>
  <sheetData>
    <row r="1" spans="1:27" ht="15.75">
      <c r="A1" s="46" t="s">
        <v>33</v>
      </c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"/>
      <c r="R1" s="6"/>
      <c r="S1" s="6"/>
      <c r="T1" s="6"/>
      <c r="U1" s="6"/>
      <c r="V1" s="6"/>
      <c r="W1" s="57" t="s">
        <v>35</v>
      </c>
      <c r="X1" s="57"/>
      <c r="Y1" s="57"/>
      <c r="Z1" s="57"/>
      <c r="AA1" s="57"/>
    </row>
    <row r="2" spans="1:27" ht="18.7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18.75">
      <c r="A3" s="47" t="s">
        <v>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18.75">
      <c r="A4" s="47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1:27" ht="19.5" customHeight="1">
      <c r="A5" s="6"/>
      <c r="B5" s="6"/>
      <c r="C5" s="7"/>
      <c r="D5" s="7"/>
      <c r="E5" s="8"/>
      <c r="F5" s="10"/>
      <c r="G5" s="10"/>
      <c r="H5" s="10"/>
      <c r="I5" s="10"/>
      <c r="J5" s="11"/>
      <c r="K5" s="10"/>
      <c r="L5" s="10"/>
      <c r="M5" s="10"/>
      <c r="N5" s="12"/>
      <c r="O5" s="11"/>
      <c r="P5" s="10"/>
      <c r="Q5" s="6"/>
      <c r="R5" s="6"/>
      <c r="S5" s="13"/>
      <c r="T5" s="13"/>
      <c r="U5" s="13"/>
      <c r="V5" s="13"/>
      <c r="W5" s="59" t="s">
        <v>0</v>
      </c>
      <c r="X5" s="59"/>
      <c r="Y5" s="59"/>
      <c r="Z5" s="59"/>
      <c r="AA5" s="59"/>
    </row>
    <row r="6" spans="1:27" ht="31.5" customHeight="1">
      <c r="A6" s="54" t="s">
        <v>18</v>
      </c>
      <c r="B6" s="54" t="s">
        <v>12</v>
      </c>
      <c r="C6" s="51" t="s">
        <v>28</v>
      </c>
      <c r="D6" s="52"/>
      <c r="E6" s="52"/>
      <c r="F6" s="52"/>
      <c r="G6" s="52"/>
      <c r="H6" s="53"/>
      <c r="I6" s="14"/>
      <c r="J6" s="48" t="s">
        <v>29</v>
      </c>
      <c r="K6" s="49"/>
      <c r="L6" s="49"/>
      <c r="M6" s="49"/>
      <c r="N6" s="49"/>
      <c r="O6" s="49"/>
      <c r="P6" s="49"/>
      <c r="Q6" s="49"/>
      <c r="R6" s="50"/>
      <c r="S6" s="54" t="s">
        <v>27</v>
      </c>
      <c r="T6" s="54" t="s">
        <v>16</v>
      </c>
      <c r="U6" s="48" t="s">
        <v>25</v>
      </c>
      <c r="V6" s="50"/>
      <c r="W6" s="60" t="s">
        <v>19</v>
      </c>
      <c r="X6" s="60"/>
      <c r="Y6" s="60"/>
      <c r="Z6" s="60"/>
      <c r="AA6" s="60"/>
    </row>
    <row r="7" spans="1:27" ht="31.5" customHeight="1">
      <c r="A7" s="56"/>
      <c r="B7" s="56"/>
      <c r="C7" s="54" t="s">
        <v>13</v>
      </c>
      <c r="D7" s="54" t="s">
        <v>6</v>
      </c>
      <c r="E7" s="54" t="s">
        <v>7</v>
      </c>
      <c r="F7" s="54" t="s">
        <v>8</v>
      </c>
      <c r="G7" s="54" t="s">
        <v>14</v>
      </c>
      <c r="H7" s="54" t="s">
        <v>17</v>
      </c>
      <c r="I7" s="15"/>
      <c r="J7" s="54" t="s">
        <v>13</v>
      </c>
      <c r="K7" s="54" t="s">
        <v>6</v>
      </c>
      <c r="L7" s="54" t="s">
        <v>7</v>
      </c>
      <c r="M7" s="54" t="s">
        <v>8</v>
      </c>
      <c r="N7" s="51" t="s">
        <v>14</v>
      </c>
      <c r="O7" s="52"/>
      <c r="P7" s="53"/>
      <c r="Q7" s="16" t="s">
        <v>26</v>
      </c>
      <c r="R7" s="54" t="s">
        <v>15</v>
      </c>
      <c r="S7" s="56"/>
      <c r="T7" s="56"/>
      <c r="U7" s="56" t="s">
        <v>27</v>
      </c>
      <c r="V7" s="56" t="s">
        <v>16</v>
      </c>
      <c r="W7" s="54" t="s">
        <v>13</v>
      </c>
      <c r="X7" s="54" t="s">
        <v>6</v>
      </c>
      <c r="Y7" s="54" t="s">
        <v>7</v>
      </c>
      <c r="Z7" s="54" t="s">
        <v>8</v>
      </c>
      <c r="AA7" s="54" t="s">
        <v>14</v>
      </c>
    </row>
    <row r="8" spans="1:27" ht="63.75" customHeight="1">
      <c r="A8" s="55"/>
      <c r="B8" s="55"/>
      <c r="C8" s="55"/>
      <c r="D8" s="55"/>
      <c r="E8" s="55"/>
      <c r="F8" s="55"/>
      <c r="G8" s="55"/>
      <c r="H8" s="55"/>
      <c r="I8" s="18" t="s">
        <v>16</v>
      </c>
      <c r="J8" s="55"/>
      <c r="K8" s="55"/>
      <c r="L8" s="55"/>
      <c r="M8" s="55"/>
      <c r="N8" s="17" t="s">
        <v>31</v>
      </c>
      <c r="O8" s="43" t="s">
        <v>7</v>
      </c>
      <c r="P8" s="18" t="s">
        <v>30</v>
      </c>
      <c r="Q8" s="19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20.2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11</v>
      </c>
      <c r="I9" s="20"/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</v>
      </c>
      <c r="R9" s="20">
        <v>15</v>
      </c>
      <c r="S9" s="20"/>
      <c r="T9" s="20"/>
      <c r="U9" s="20"/>
      <c r="V9" s="20"/>
      <c r="W9" s="20">
        <v>16</v>
      </c>
      <c r="X9" s="20">
        <v>17</v>
      </c>
      <c r="Y9" s="20">
        <v>18</v>
      </c>
      <c r="Z9" s="20">
        <v>19</v>
      </c>
      <c r="AA9" s="20">
        <v>20</v>
      </c>
    </row>
    <row r="10" spans="1:27" ht="24.75" customHeight="1">
      <c r="A10" s="21"/>
      <c r="B10" s="21" t="s">
        <v>20</v>
      </c>
      <c r="C10" s="3">
        <f aca="true" t="shared" si="0" ref="C10:V10">C11+C83+C84+C85+C86+C87</f>
        <v>7090593.326211001</v>
      </c>
      <c r="D10" s="3">
        <f t="shared" si="0"/>
        <v>4494479.665917001</v>
      </c>
      <c r="E10" s="3">
        <f t="shared" si="0"/>
        <v>2490182.6602939996</v>
      </c>
      <c r="F10" s="3">
        <f t="shared" si="0"/>
        <v>6861</v>
      </c>
      <c r="G10" s="3">
        <f t="shared" si="0"/>
        <v>96851</v>
      </c>
      <c r="H10" s="3">
        <f t="shared" si="0"/>
        <v>66701</v>
      </c>
      <c r="I10" s="3">
        <f t="shared" si="0"/>
        <v>30150</v>
      </c>
      <c r="J10" s="3">
        <f t="shared" si="0"/>
        <v>6848683.535217</v>
      </c>
      <c r="K10" s="3">
        <f t="shared" si="0"/>
        <v>3210970.1744100004</v>
      </c>
      <c r="L10" s="3">
        <f t="shared" si="0"/>
        <v>2352904.1385840005</v>
      </c>
      <c r="M10" s="3">
        <f t="shared" si="0"/>
        <v>6861</v>
      </c>
      <c r="N10" s="3">
        <f t="shared" si="0"/>
        <v>20722</v>
      </c>
      <c r="O10" s="3">
        <f t="shared" si="0"/>
        <v>20722</v>
      </c>
      <c r="P10" s="3">
        <f t="shared" si="0"/>
        <v>0</v>
      </c>
      <c r="Q10" s="3">
        <f t="shared" si="0"/>
        <v>121928.08521299991</v>
      </c>
      <c r="R10" s="3">
        <f t="shared" si="0"/>
        <v>1257226.2222230001</v>
      </c>
      <c r="S10" s="3">
        <f t="shared" si="0"/>
        <v>140706.28070999996</v>
      </c>
      <c r="T10" s="3">
        <f t="shared" si="0"/>
        <v>1116519.911458</v>
      </c>
      <c r="U10" s="3">
        <f t="shared" si="0"/>
        <v>42551.241</v>
      </c>
      <c r="V10" s="3">
        <f t="shared" si="0"/>
        <v>199358.813049</v>
      </c>
      <c r="W10" s="22">
        <f>J10/C10</f>
        <v>0.9658829973932139</v>
      </c>
      <c r="X10" s="22">
        <f>K10/D10</f>
        <v>0.7144253424394728</v>
      </c>
      <c r="Y10" s="22">
        <f>L10/E10</f>
        <v>0.9448721076172816</v>
      </c>
      <c r="Z10" s="22">
        <f>M10/F10</f>
        <v>1</v>
      </c>
      <c r="AA10" s="22">
        <f>N10/G10</f>
        <v>0.21395752237973795</v>
      </c>
    </row>
    <row r="11" spans="1:27" s="26" customFormat="1" ht="21" customHeight="1">
      <c r="A11" s="23" t="s">
        <v>1</v>
      </c>
      <c r="B11" s="24" t="s">
        <v>21</v>
      </c>
      <c r="C11" s="32">
        <f aca="true" t="shared" si="1" ref="C11:V11">SUM(C12:C82)</f>
        <v>7081513.326211001</v>
      </c>
      <c r="D11" s="32">
        <f t="shared" si="1"/>
        <v>4494479.665917001</v>
      </c>
      <c r="E11" s="32">
        <f t="shared" si="1"/>
        <v>2490182.6602939996</v>
      </c>
      <c r="F11" s="32">
        <f t="shared" si="1"/>
        <v>0</v>
      </c>
      <c r="G11" s="32">
        <f t="shared" si="1"/>
        <v>96851</v>
      </c>
      <c r="H11" s="32">
        <f t="shared" si="1"/>
        <v>66701</v>
      </c>
      <c r="I11" s="32">
        <f t="shared" si="1"/>
        <v>30150</v>
      </c>
      <c r="J11" s="32">
        <f t="shared" si="1"/>
        <v>6840554.302217</v>
      </c>
      <c r="K11" s="32">
        <f t="shared" si="1"/>
        <v>3209701.9414100004</v>
      </c>
      <c r="L11" s="32">
        <f t="shared" si="1"/>
        <v>2352904.1385840005</v>
      </c>
      <c r="M11" s="32">
        <f t="shared" si="1"/>
        <v>0</v>
      </c>
      <c r="N11" s="32">
        <f t="shared" si="1"/>
        <v>20722</v>
      </c>
      <c r="O11" s="32">
        <f t="shared" si="1"/>
        <v>20722</v>
      </c>
      <c r="P11" s="32">
        <f t="shared" si="1"/>
        <v>0</v>
      </c>
      <c r="Q11" s="32">
        <f t="shared" si="1"/>
        <v>121928.08521299991</v>
      </c>
      <c r="R11" s="32">
        <f t="shared" si="1"/>
        <v>1257226.2222230001</v>
      </c>
      <c r="S11" s="32">
        <f t="shared" si="1"/>
        <v>140706.28070999996</v>
      </c>
      <c r="T11" s="32">
        <f t="shared" si="1"/>
        <v>1116519.911458</v>
      </c>
      <c r="U11" s="32">
        <f t="shared" si="1"/>
        <v>42551.241</v>
      </c>
      <c r="V11" s="32">
        <f t="shared" si="1"/>
        <v>198407.813049</v>
      </c>
      <c r="W11" s="25">
        <f>J11/C11</f>
        <v>0.9659735125962225</v>
      </c>
      <c r="X11" s="25">
        <f>K11/D11</f>
        <v>0.7141431667274282</v>
      </c>
      <c r="Y11" s="25">
        <f>L11/E11</f>
        <v>0.9448721076172816</v>
      </c>
      <c r="Z11" s="25"/>
      <c r="AA11" s="25">
        <f>N11/G11</f>
        <v>0.21395752237973795</v>
      </c>
    </row>
    <row r="12" spans="1:27" s="26" customFormat="1" ht="26.25" customHeight="1">
      <c r="A12" s="2">
        <v>1</v>
      </c>
      <c r="B12" s="1" t="str">
        <f>'[1]54'!B10</f>
        <v>Văn phòng Hội đồng nhân dân</v>
      </c>
      <c r="C12" s="27">
        <f>SUM(D12:G12)</f>
        <v>23914</v>
      </c>
      <c r="D12" s="27"/>
      <c r="E12" s="28">
        <f>'[1]54'!E10</f>
        <v>23914</v>
      </c>
      <c r="F12" s="27"/>
      <c r="G12" s="27"/>
      <c r="H12" s="27"/>
      <c r="I12" s="27"/>
      <c r="J12" s="28">
        <f>SUM(K12:N12)+R12</f>
        <v>23914</v>
      </c>
      <c r="K12" s="27"/>
      <c r="L12" s="27">
        <f>'[3]09'!D8-O12</f>
        <v>23913.8</v>
      </c>
      <c r="M12" s="27"/>
      <c r="N12" s="27"/>
      <c r="O12" s="27"/>
      <c r="P12" s="27"/>
      <c r="Q12" s="27">
        <f>C12-J12</f>
        <v>0</v>
      </c>
      <c r="R12" s="27">
        <f>S12+T12</f>
        <v>0.2000000000007276</v>
      </c>
      <c r="S12" s="27">
        <f>E12+H12-L12-O12-U12</f>
        <v>0.2000000000007276</v>
      </c>
      <c r="T12" s="27">
        <f aca="true" t="shared" si="2" ref="T12:T75">D12+I12-K12-P12-V12</f>
        <v>0</v>
      </c>
      <c r="U12" s="27"/>
      <c r="V12" s="41"/>
      <c r="W12" s="29">
        <f aca="true" t="shared" si="3" ref="W12:X75">J12/C12</f>
        <v>1</v>
      </c>
      <c r="X12" s="29"/>
      <c r="Y12" s="29">
        <f aca="true" t="shared" si="4" ref="Y12:Y70">L12/E12</f>
        <v>0.9999916366981684</v>
      </c>
      <c r="Z12" s="29"/>
      <c r="AA12" s="29"/>
    </row>
    <row r="13" spans="1:27" s="26" customFormat="1" ht="26.25" customHeight="1">
      <c r="A13" s="2">
        <v>2</v>
      </c>
      <c r="B13" s="1" t="str">
        <f>'[1]54'!B11</f>
        <v>Văn phòng Ủy ban nhân dân</v>
      </c>
      <c r="C13" s="27">
        <f aca="true" t="shared" si="5" ref="C13:C57">SUM(D13:G13)</f>
        <v>45636.5</v>
      </c>
      <c r="D13" s="27"/>
      <c r="E13" s="28">
        <f>'[1]54'!E11</f>
        <v>45636.5</v>
      </c>
      <c r="F13" s="27"/>
      <c r="G13" s="27"/>
      <c r="H13" s="27"/>
      <c r="I13" s="27"/>
      <c r="J13" s="28">
        <f aca="true" t="shared" si="6" ref="J13:J76">SUM(K13:N13)+R13</f>
        <v>45103.5</v>
      </c>
      <c r="K13" s="27"/>
      <c r="L13" s="27">
        <f>'[3]09'!D9-O13</f>
        <v>42502.7</v>
      </c>
      <c r="M13" s="27"/>
      <c r="N13" s="27"/>
      <c r="O13" s="27"/>
      <c r="P13" s="27"/>
      <c r="Q13" s="27">
        <f>C13-J13</f>
        <v>533</v>
      </c>
      <c r="R13" s="27">
        <f aca="true" t="shared" si="7" ref="R13:R76">S13+T13</f>
        <v>2600.800000000003</v>
      </c>
      <c r="S13" s="27">
        <f aca="true" t="shared" si="8" ref="S13:S76">E13+H13-L13-O13-U13</f>
        <v>2600.800000000003</v>
      </c>
      <c r="T13" s="27">
        <f t="shared" si="2"/>
        <v>0</v>
      </c>
      <c r="U13" s="27">
        <v>533</v>
      </c>
      <c r="V13" s="41"/>
      <c r="W13" s="29">
        <f t="shared" si="3"/>
        <v>0.9883207520296254</v>
      </c>
      <c r="X13" s="29"/>
      <c r="Y13" s="29">
        <f t="shared" si="4"/>
        <v>0.9313312808826267</v>
      </c>
      <c r="Z13" s="29"/>
      <c r="AA13" s="29"/>
    </row>
    <row r="14" spans="1:27" s="26" customFormat="1" ht="26.25" customHeight="1">
      <c r="A14" s="2">
        <v>3</v>
      </c>
      <c r="B14" s="1" t="str">
        <f>'[1]54'!B12</f>
        <v>Sở Ngoại vụ</v>
      </c>
      <c r="C14" s="27">
        <f t="shared" si="5"/>
        <v>14438</v>
      </c>
      <c r="D14" s="27"/>
      <c r="E14" s="28">
        <f>'[1]54'!E12</f>
        <v>14438</v>
      </c>
      <c r="F14" s="27"/>
      <c r="G14" s="27"/>
      <c r="H14" s="27"/>
      <c r="I14" s="27"/>
      <c r="J14" s="28">
        <f t="shared" si="6"/>
        <v>14312</v>
      </c>
      <c r="K14" s="27"/>
      <c r="L14" s="27">
        <f>'[3]09'!D10-O14</f>
        <v>14311.8</v>
      </c>
      <c r="M14" s="27"/>
      <c r="N14" s="27"/>
      <c r="O14" s="27"/>
      <c r="P14" s="27"/>
      <c r="Q14" s="27">
        <f aca="true" t="shared" si="9" ref="Q14:Q57">C14-J14</f>
        <v>126</v>
      </c>
      <c r="R14" s="27">
        <f t="shared" si="7"/>
        <v>0.2000000000007276</v>
      </c>
      <c r="S14" s="27">
        <f t="shared" si="8"/>
        <v>0.2000000000007276</v>
      </c>
      <c r="T14" s="27">
        <f t="shared" si="2"/>
        <v>0</v>
      </c>
      <c r="U14" s="27">
        <v>126</v>
      </c>
      <c r="V14" s="41"/>
      <c r="W14" s="29">
        <f t="shared" si="3"/>
        <v>0.9912730295054717</v>
      </c>
      <c r="X14" s="29"/>
      <c r="Y14" s="29">
        <f t="shared" si="4"/>
        <v>0.9912591771713534</v>
      </c>
      <c r="Z14" s="29"/>
      <c r="AA14" s="29"/>
    </row>
    <row r="15" spans="1:27" s="26" customFormat="1" ht="33" customHeight="1">
      <c r="A15" s="2">
        <v>4</v>
      </c>
      <c r="B15" s="1" t="str">
        <f>'[1]54'!B13</f>
        <v>Sở Nông nghiệp và Phát triển nông thôn</v>
      </c>
      <c r="C15" s="27">
        <f t="shared" si="5"/>
        <v>100985.996914</v>
      </c>
      <c r="D15" s="27">
        <f>'[3]08'!C10</f>
        <v>7063.496914000003</v>
      </c>
      <c r="E15" s="28">
        <f>'[1]54'!E13-H15</f>
        <v>78921.5</v>
      </c>
      <c r="F15" s="27"/>
      <c r="G15" s="27">
        <f aca="true" t="shared" si="10" ref="G15:G57">H15+I15</f>
        <v>15001</v>
      </c>
      <c r="H15" s="27">
        <v>15001</v>
      </c>
      <c r="I15" s="27"/>
      <c r="J15" s="28">
        <f t="shared" si="6"/>
        <v>92652.49691399999</v>
      </c>
      <c r="K15" s="27">
        <v>5152.322102</v>
      </c>
      <c r="L15" s="27">
        <f>'[3]09'!D11-O15</f>
        <v>59692.8</v>
      </c>
      <c r="M15" s="27"/>
      <c r="N15" s="27">
        <f>O15+P15</f>
        <v>5349</v>
      </c>
      <c r="O15" s="27">
        <f>'[1]54'!O13</f>
        <v>5349</v>
      </c>
      <c r="P15" s="27"/>
      <c r="Q15" s="27">
        <f>C15-J15</f>
        <v>8333.500000000015</v>
      </c>
      <c r="R15" s="27">
        <f t="shared" si="7"/>
        <v>22458.374812000002</v>
      </c>
      <c r="S15" s="27">
        <f t="shared" si="8"/>
        <v>20547.199999999997</v>
      </c>
      <c r="T15" s="27">
        <f t="shared" si="2"/>
        <v>1911.174812000003</v>
      </c>
      <c r="U15" s="27">
        <v>8333.5</v>
      </c>
      <c r="V15" s="42"/>
      <c r="W15" s="29">
        <f t="shared" si="3"/>
        <v>0.9174786578866291</v>
      </c>
      <c r="X15" s="29">
        <f>K15/D15</f>
        <v>0.7294293697202566</v>
      </c>
      <c r="Y15" s="29">
        <f t="shared" si="4"/>
        <v>0.7563566328566994</v>
      </c>
      <c r="Z15" s="29"/>
      <c r="AA15" s="29">
        <f>N15/G15</f>
        <v>0.3565762282514499</v>
      </c>
    </row>
    <row r="16" spans="1:27" s="26" customFormat="1" ht="26.25" customHeight="1">
      <c r="A16" s="2">
        <v>5</v>
      </c>
      <c r="B16" s="1" t="str">
        <f>'[1]54'!B14</f>
        <v>Chi cục Kiểm lâm</v>
      </c>
      <c r="C16" s="27">
        <f t="shared" si="5"/>
        <v>69894.21248</v>
      </c>
      <c r="D16" s="27">
        <f>'[3]08'!C27</f>
        <v>78.21248</v>
      </c>
      <c r="E16" s="28">
        <f>'[1]54'!E14</f>
        <v>69816</v>
      </c>
      <c r="F16" s="27"/>
      <c r="G16" s="27"/>
      <c r="H16" s="27"/>
      <c r="I16" s="27"/>
      <c r="J16" s="28">
        <f t="shared" si="6"/>
        <v>69561.21248</v>
      </c>
      <c r="K16" s="27">
        <v>78.21248</v>
      </c>
      <c r="L16" s="27">
        <f>'[3]09'!D12-O16</f>
        <v>69483</v>
      </c>
      <c r="M16" s="27"/>
      <c r="N16" s="27"/>
      <c r="O16" s="27"/>
      <c r="P16" s="27"/>
      <c r="Q16" s="27">
        <f t="shared" si="9"/>
        <v>333</v>
      </c>
      <c r="R16" s="27"/>
      <c r="S16" s="27">
        <f t="shared" si="8"/>
        <v>0</v>
      </c>
      <c r="T16" s="27">
        <f>D16+I16-K16-P16-V16</f>
        <v>0</v>
      </c>
      <c r="U16" s="27">
        <v>333</v>
      </c>
      <c r="V16" s="41"/>
      <c r="W16" s="29">
        <f t="shared" si="3"/>
        <v>0.9952356570281797</v>
      </c>
      <c r="X16" s="29">
        <f>K16/D16</f>
        <v>1</v>
      </c>
      <c r="Y16" s="29">
        <f t="shared" si="4"/>
        <v>0.9952303196974905</v>
      </c>
      <c r="Z16" s="29"/>
      <c r="AA16" s="29"/>
    </row>
    <row r="17" spans="1:27" s="26" customFormat="1" ht="26.25" customHeight="1">
      <c r="A17" s="2">
        <v>6</v>
      </c>
      <c r="B17" s="1" t="str">
        <f>'[1]54'!B15</f>
        <v>Sở Kế hoạch và Đầu tư</v>
      </c>
      <c r="C17" s="27">
        <f t="shared" si="5"/>
        <v>16499</v>
      </c>
      <c r="D17" s="27">
        <f>'[3]08'!C13</f>
        <v>119</v>
      </c>
      <c r="E17" s="28">
        <f>'[1]54'!E15</f>
        <v>16024</v>
      </c>
      <c r="F17" s="27"/>
      <c r="G17" s="27">
        <f t="shared" si="10"/>
        <v>356</v>
      </c>
      <c r="H17" s="27">
        <f>'[1]54'!H15</f>
        <v>356</v>
      </c>
      <c r="I17" s="27"/>
      <c r="J17" s="28">
        <f t="shared" si="6"/>
        <v>15885.822</v>
      </c>
      <c r="K17" s="27">
        <v>52.902</v>
      </c>
      <c r="L17" s="27">
        <f>'[3]09'!D13-O17</f>
        <v>15476.8</v>
      </c>
      <c r="M17" s="27"/>
      <c r="N17" s="27">
        <f>O17+P17</f>
        <v>14</v>
      </c>
      <c r="O17" s="27">
        <f>'[1]54'!O15</f>
        <v>14</v>
      </c>
      <c r="P17" s="27"/>
      <c r="Q17" s="27">
        <f t="shared" si="9"/>
        <v>613.1779999999999</v>
      </c>
      <c r="R17" s="27">
        <f t="shared" si="7"/>
        <v>342.12000000000074</v>
      </c>
      <c r="S17" s="27">
        <f t="shared" si="8"/>
        <v>342.32000000000073</v>
      </c>
      <c r="T17" s="27">
        <f t="shared" si="2"/>
        <v>-0.20000000000000284</v>
      </c>
      <c r="U17" s="27">
        <v>546.88</v>
      </c>
      <c r="V17" s="41">
        <v>66.298</v>
      </c>
      <c r="W17" s="29">
        <f t="shared" si="3"/>
        <v>0.9628354445723983</v>
      </c>
      <c r="X17" s="29">
        <f>K17/D17</f>
        <v>0.4445546218487395</v>
      </c>
      <c r="Y17" s="29">
        <f t="shared" si="4"/>
        <v>0.9658512231652521</v>
      </c>
      <c r="Z17" s="29"/>
      <c r="AA17" s="29">
        <f aca="true" t="shared" si="11" ref="AA17:AA30">N17/G17</f>
        <v>0.03932584269662921</v>
      </c>
    </row>
    <row r="18" spans="1:27" s="26" customFormat="1" ht="26.25" customHeight="1">
      <c r="A18" s="2">
        <v>7</v>
      </c>
      <c r="B18" s="1" t="str">
        <f>'[1]54'!B16</f>
        <v>Sở Tư pháp</v>
      </c>
      <c r="C18" s="27">
        <f t="shared" si="5"/>
        <v>13938</v>
      </c>
      <c r="D18" s="27"/>
      <c r="E18" s="28">
        <f>'[1]54'!E16</f>
        <v>13345</v>
      </c>
      <c r="F18" s="27"/>
      <c r="G18" s="27">
        <f t="shared" si="10"/>
        <v>593</v>
      </c>
      <c r="H18" s="27">
        <f>'[1]54'!H16</f>
        <v>593</v>
      </c>
      <c r="I18" s="27"/>
      <c r="J18" s="28">
        <f t="shared" si="6"/>
        <v>13159.08</v>
      </c>
      <c r="K18" s="27"/>
      <c r="L18" s="27">
        <f>'[3]09'!D14-O18</f>
        <v>12566.8</v>
      </c>
      <c r="M18" s="27"/>
      <c r="N18" s="27">
        <f>O18+P18</f>
        <v>425</v>
      </c>
      <c r="O18" s="27">
        <f>'[1]54'!O16</f>
        <v>425</v>
      </c>
      <c r="P18" s="27"/>
      <c r="Q18" s="27">
        <f t="shared" si="9"/>
        <v>778.9200000000001</v>
      </c>
      <c r="R18" s="27">
        <f t="shared" si="7"/>
        <v>167.28000000000065</v>
      </c>
      <c r="S18" s="27">
        <f t="shared" si="8"/>
        <v>167.28000000000065</v>
      </c>
      <c r="T18" s="27">
        <f t="shared" si="2"/>
        <v>0</v>
      </c>
      <c r="U18" s="27">
        <v>778.9200000000001</v>
      </c>
      <c r="V18" s="41"/>
      <c r="W18" s="29">
        <f t="shared" si="3"/>
        <v>0.944115368058545</v>
      </c>
      <c r="X18" s="29"/>
      <c r="Y18" s="29">
        <f t="shared" si="4"/>
        <v>0.9416860247283626</v>
      </c>
      <c r="Z18" s="29"/>
      <c r="AA18" s="29">
        <f t="shared" si="11"/>
        <v>0.7166947723440135</v>
      </c>
    </row>
    <row r="19" spans="1:27" s="26" customFormat="1" ht="26.25" customHeight="1">
      <c r="A19" s="2">
        <v>8</v>
      </c>
      <c r="B19" s="1" t="str">
        <f>'[1]54'!B17</f>
        <v>Sở Công Thương</v>
      </c>
      <c r="C19" s="27">
        <f t="shared" si="5"/>
        <v>16681</v>
      </c>
      <c r="D19" s="27"/>
      <c r="E19" s="28">
        <f>'[1]54'!E17</f>
        <v>16589</v>
      </c>
      <c r="F19" s="27"/>
      <c r="G19" s="27">
        <f t="shared" si="10"/>
        <v>92</v>
      </c>
      <c r="H19" s="27">
        <f>'[1]54'!H17</f>
        <v>92</v>
      </c>
      <c r="I19" s="27"/>
      <c r="J19" s="28">
        <f t="shared" si="6"/>
        <v>15953.3</v>
      </c>
      <c r="K19" s="27"/>
      <c r="L19" s="27">
        <f>'[3]09'!D15-O19</f>
        <v>15861.8</v>
      </c>
      <c r="M19" s="27"/>
      <c r="N19" s="27">
        <f>O19+P19</f>
        <v>35</v>
      </c>
      <c r="O19" s="27">
        <f>'[1]54'!O17</f>
        <v>35</v>
      </c>
      <c r="P19" s="27"/>
      <c r="Q19" s="27">
        <f t="shared" si="9"/>
        <v>727.7000000000007</v>
      </c>
      <c r="R19" s="27">
        <f t="shared" si="7"/>
        <v>56.50000000000068</v>
      </c>
      <c r="S19" s="27">
        <f t="shared" si="8"/>
        <v>56.50000000000068</v>
      </c>
      <c r="T19" s="27">
        <f t="shared" si="2"/>
        <v>0</v>
      </c>
      <c r="U19" s="27">
        <v>727.7</v>
      </c>
      <c r="V19" s="41"/>
      <c r="W19" s="29">
        <f t="shared" si="3"/>
        <v>0.9563755170553324</v>
      </c>
      <c r="X19" s="29"/>
      <c r="Y19" s="29">
        <f t="shared" si="4"/>
        <v>0.956163722948942</v>
      </c>
      <c r="Z19" s="29"/>
      <c r="AA19" s="29">
        <f t="shared" si="11"/>
        <v>0.3804347826086957</v>
      </c>
    </row>
    <row r="20" spans="1:27" s="26" customFormat="1" ht="26.25" customHeight="1">
      <c r="A20" s="2">
        <v>9</v>
      </c>
      <c r="B20" s="1" t="str">
        <f>'[1]54'!B18</f>
        <v>Sở Khoa học và Công nghệ</v>
      </c>
      <c r="C20" s="27">
        <f t="shared" si="5"/>
        <v>44827.009538</v>
      </c>
      <c r="D20" s="27">
        <f>'[3]08'!C31</f>
        <v>378.009538</v>
      </c>
      <c r="E20" s="28">
        <f>'[1]54'!E18</f>
        <v>44449</v>
      </c>
      <c r="F20" s="27"/>
      <c r="G20" s="27"/>
      <c r="H20" s="27"/>
      <c r="I20" s="27"/>
      <c r="J20" s="28">
        <f t="shared" si="6"/>
        <v>44088.009538</v>
      </c>
      <c r="K20" s="27">
        <v>378.009538</v>
      </c>
      <c r="L20" s="27">
        <f>'[3]09'!D16-O20</f>
        <v>29529.8</v>
      </c>
      <c r="M20" s="27"/>
      <c r="N20" s="27"/>
      <c r="O20" s="27"/>
      <c r="P20" s="27"/>
      <c r="Q20" s="27">
        <f t="shared" si="9"/>
        <v>739</v>
      </c>
      <c r="R20" s="27">
        <f t="shared" si="7"/>
        <v>14180.2</v>
      </c>
      <c r="S20" s="27">
        <f t="shared" si="8"/>
        <v>14180.2</v>
      </c>
      <c r="T20" s="27">
        <f t="shared" si="2"/>
        <v>0</v>
      </c>
      <c r="U20" s="27">
        <v>739</v>
      </c>
      <c r="V20" s="41"/>
      <c r="W20" s="29">
        <f t="shared" si="3"/>
        <v>0.9835144033113887</v>
      </c>
      <c r="X20" s="29">
        <f>K20/D20</f>
        <v>1</v>
      </c>
      <c r="Y20" s="29">
        <f t="shared" si="4"/>
        <v>0.6643524038786024</v>
      </c>
      <c r="Z20" s="29"/>
      <c r="AA20" s="29"/>
    </row>
    <row r="21" spans="1:27" s="26" customFormat="1" ht="26.25" customHeight="1">
      <c r="A21" s="2">
        <v>10</v>
      </c>
      <c r="B21" s="1" t="str">
        <f>'[1]54'!B19</f>
        <v>Sở Tài chính</v>
      </c>
      <c r="C21" s="27">
        <f t="shared" si="5"/>
        <v>35614</v>
      </c>
      <c r="D21" s="27"/>
      <c r="E21" s="28">
        <f>'[1]54'!E19</f>
        <v>35309</v>
      </c>
      <c r="F21" s="27"/>
      <c r="G21" s="27">
        <f t="shared" si="10"/>
        <v>305</v>
      </c>
      <c r="H21" s="27">
        <f>'[1]54'!H19</f>
        <v>305</v>
      </c>
      <c r="I21" s="27"/>
      <c r="J21" s="28">
        <f t="shared" si="6"/>
        <v>35191.577</v>
      </c>
      <c r="K21" s="27"/>
      <c r="L21" s="27">
        <f>'[3]09'!D17-O21</f>
        <v>24988.8</v>
      </c>
      <c r="M21" s="27"/>
      <c r="N21" s="27">
        <f aca="true" t="shared" si="12" ref="N21:N30">O21+P21</f>
        <v>91</v>
      </c>
      <c r="O21" s="27">
        <f>'[1]54'!O19</f>
        <v>91</v>
      </c>
      <c r="P21" s="27"/>
      <c r="Q21" s="27">
        <f t="shared" si="9"/>
        <v>422.4230000000025</v>
      </c>
      <c r="R21" s="27">
        <f t="shared" si="7"/>
        <v>10111.777</v>
      </c>
      <c r="S21" s="27">
        <f t="shared" si="8"/>
        <v>10111.777</v>
      </c>
      <c r="T21" s="27">
        <f t="shared" si="2"/>
        <v>0</v>
      </c>
      <c r="U21" s="27">
        <v>422.4230000000007</v>
      </c>
      <c r="V21" s="41"/>
      <c r="W21" s="29">
        <f t="shared" si="3"/>
        <v>0.9881388498904924</v>
      </c>
      <c r="X21" s="29"/>
      <c r="Y21" s="29">
        <f t="shared" si="4"/>
        <v>0.7077175790874848</v>
      </c>
      <c r="Z21" s="29"/>
      <c r="AA21" s="29">
        <f t="shared" si="11"/>
        <v>0.2983606557377049</v>
      </c>
    </row>
    <row r="22" spans="1:27" ht="26.25" customHeight="1">
      <c r="A22" s="2">
        <v>11</v>
      </c>
      <c r="B22" s="1" t="str">
        <f>'[1]54'!B20</f>
        <v>Sở Xây dựng</v>
      </c>
      <c r="C22" s="27">
        <f t="shared" si="5"/>
        <v>48584.612</v>
      </c>
      <c r="D22" s="27">
        <f>'[3]08'!C32</f>
        <v>16117.612</v>
      </c>
      <c r="E22" s="28">
        <f>'[1]54'!E20</f>
        <v>32344</v>
      </c>
      <c r="F22" s="27"/>
      <c r="G22" s="27">
        <f t="shared" si="10"/>
        <v>123</v>
      </c>
      <c r="H22" s="27">
        <f>'[1]54'!H20</f>
        <v>123</v>
      </c>
      <c r="I22" s="27"/>
      <c r="J22" s="28">
        <f t="shared" si="6"/>
        <v>48515.112</v>
      </c>
      <c r="K22" s="27">
        <v>16101.212</v>
      </c>
      <c r="L22" s="27">
        <f>'[3]09'!D18-O22</f>
        <v>25886.8</v>
      </c>
      <c r="M22" s="27"/>
      <c r="N22" s="27">
        <f t="shared" si="12"/>
        <v>103</v>
      </c>
      <c r="O22" s="27">
        <f>'[1]54'!O20</f>
        <v>103</v>
      </c>
      <c r="P22" s="27"/>
      <c r="Q22" s="27">
        <f t="shared" si="9"/>
        <v>69.5</v>
      </c>
      <c r="R22" s="27">
        <f t="shared" si="7"/>
        <v>6424.1</v>
      </c>
      <c r="S22" s="27">
        <f t="shared" si="8"/>
        <v>6407.700000000001</v>
      </c>
      <c r="T22" s="27">
        <f t="shared" si="2"/>
        <v>16.399999999999636</v>
      </c>
      <c r="U22" s="27">
        <v>69.5</v>
      </c>
      <c r="V22" s="41"/>
      <c r="W22" s="29">
        <f t="shared" si="3"/>
        <v>0.9985695059168117</v>
      </c>
      <c r="X22" s="29">
        <f t="shared" si="3"/>
        <v>0.9989824795385321</v>
      </c>
      <c r="Y22" s="29">
        <f t="shared" si="4"/>
        <v>0.8003586445708631</v>
      </c>
      <c r="Z22" s="29"/>
      <c r="AA22" s="29">
        <f t="shared" si="11"/>
        <v>0.8373983739837398</v>
      </c>
    </row>
    <row r="23" spans="1:27" ht="26.25" customHeight="1">
      <c r="A23" s="2">
        <v>12</v>
      </c>
      <c r="B23" s="1" t="str">
        <f>'[1]54'!B21</f>
        <v>Sở Giao thông - Vận tải</v>
      </c>
      <c r="C23" s="27">
        <f t="shared" si="5"/>
        <v>112897</v>
      </c>
      <c r="D23" s="27">
        <f>'[3]08'!C21</f>
        <v>23664</v>
      </c>
      <c r="E23" s="28">
        <f>'[1]54'!E21</f>
        <v>89163</v>
      </c>
      <c r="F23" s="27"/>
      <c r="G23" s="27">
        <f t="shared" si="10"/>
        <v>70</v>
      </c>
      <c r="H23" s="27">
        <f>'[1]54'!H21</f>
        <v>70</v>
      </c>
      <c r="I23" s="27"/>
      <c r="J23" s="28">
        <f t="shared" si="6"/>
        <v>112477.8</v>
      </c>
      <c r="K23" s="27">
        <v>21011.0638</v>
      </c>
      <c r="L23" s="27">
        <f>'[3]09'!D19-O23</f>
        <v>88743.79999999999</v>
      </c>
      <c r="M23" s="27"/>
      <c r="N23" s="27">
        <f t="shared" si="12"/>
        <v>44</v>
      </c>
      <c r="O23" s="27">
        <f>'[1]54'!O21</f>
        <v>44</v>
      </c>
      <c r="P23" s="27"/>
      <c r="Q23" s="27">
        <f t="shared" si="9"/>
        <v>419.1999999999971</v>
      </c>
      <c r="R23" s="27">
        <f t="shared" si="7"/>
        <v>2678.936200000012</v>
      </c>
      <c r="S23" s="27">
        <f t="shared" si="8"/>
        <v>26.000000000011653</v>
      </c>
      <c r="T23" s="27">
        <f t="shared" si="2"/>
        <v>2652.9362</v>
      </c>
      <c r="U23" s="27">
        <v>419.2</v>
      </c>
      <c r="V23" s="41"/>
      <c r="W23" s="29">
        <f t="shared" si="3"/>
        <v>0.9962868809622931</v>
      </c>
      <c r="X23" s="29">
        <f t="shared" si="3"/>
        <v>0.8878914722785666</v>
      </c>
      <c r="Y23" s="29">
        <f t="shared" si="4"/>
        <v>0.9952984982560029</v>
      </c>
      <c r="Z23" s="29"/>
      <c r="AA23" s="29">
        <f t="shared" si="11"/>
        <v>0.6285714285714286</v>
      </c>
    </row>
    <row r="24" spans="1:27" ht="26.25" customHeight="1">
      <c r="A24" s="2">
        <v>13</v>
      </c>
      <c r="B24" s="1" t="str">
        <f>'[1]54'!B22</f>
        <v>Sở Giáo dục và Đào tạo</v>
      </c>
      <c r="C24" s="27">
        <f t="shared" si="5"/>
        <v>205407.587765</v>
      </c>
      <c r="D24" s="27">
        <f>'[3]08'!C16</f>
        <v>10106.587765</v>
      </c>
      <c r="E24" s="28">
        <f>'[1]54'!E22</f>
        <v>193398</v>
      </c>
      <c r="F24" s="27"/>
      <c r="G24" s="27">
        <f t="shared" si="10"/>
        <v>1903</v>
      </c>
      <c r="H24" s="27">
        <f>'[1]54'!H22</f>
        <v>1903</v>
      </c>
      <c r="I24" s="27"/>
      <c r="J24" s="28">
        <f t="shared" si="6"/>
        <v>203975.937765</v>
      </c>
      <c r="K24" s="27">
        <v>10106.585387</v>
      </c>
      <c r="L24" s="27">
        <f>'[3]09'!D20-O24</f>
        <v>191675.8</v>
      </c>
      <c r="M24" s="27"/>
      <c r="N24" s="27">
        <f t="shared" si="12"/>
        <v>1903</v>
      </c>
      <c r="O24" s="27">
        <f>'[1]54'!O22</f>
        <v>1903</v>
      </c>
      <c r="P24" s="27"/>
      <c r="Q24" s="27">
        <f t="shared" si="9"/>
        <v>1431.6499999999942</v>
      </c>
      <c r="R24" s="27">
        <f t="shared" si="7"/>
        <v>290.5523780000128</v>
      </c>
      <c r="S24" s="27">
        <f t="shared" si="8"/>
        <v>290.5500000000118</v>
      </c>
      <c r="T24" s="27">
        <f t="shared" si="2"/>
        <v>0.002378000001044711</v>
      </c>
      <c r="U24" s="27">
        <v>1431.6499999999999</v>
      </c>
      <c r="V24" s="41"/>
      <c r="W24" s="29">
        <f t="shared" si="3"/>
        <v>0.9930301990516636</v>
      </c>
      <c r="X24" s="29">
        <f t="shared" si="3"/>
        <v>0.9999997647079255</v>
      </c>
      <c r="Y24" s="29">
        <f t="shared" si="4"/>
        <v>0.9910950475185886</v>
      </c>
      <c r="Z24" s="29"/>
      <c r="AA24" s="29">
        <f t="shared" si="11"/>
        <v>1</v>
      </c>
    </row>
    <row r="25" spans="1:27" ht="26.25" customHeight="1">
      <c r="A25" s="2">
        <v>14</v>
      </c>
      <c r="B25" s="1" t="str">
        <f>'[1]54'!B23</f>
        <v>Sở Y tế</v>
      </c>
      <c r="C25" s="27">
        <f t="shared" si="5"/>
        <v>241161.7</v>
      </c>
      <c r="D25" s="27">
        <f>'[3]08'!C8</f>
        <v>80696.70000000001</v>
      </c>
      <c r="E25" s="28">
        <f>'[1]54'!E23</f>
        <v>159609</v>
      </c>
      <c r="F25" s="27"/>
      <c r="G25" s="27">
        <f t="shared" si="10"/>
        <v>856</v>
      </c>
      <c r="H25" s="27">
        <f>'[1]54'!H23</f>
        <v>856</v>
      </c>
      <c r="I25" s="27"/>
      <c r="J25" s="28">
        <f t="shared" si="6"/>
        <v>228177.48</v>
      </c>
      <c r="K25" s="27">
        <v>71279.287435</v>
      </c>
      <c r="L25" s="27">
        <f>'[3]09'!D21-O25</f>
        <v>140197.8</v>
      </c>
      <c r="M25" s="27"/>
      <c r="N25" s="27">
        <f t="shared" si="12"/>
        <v>814</v>
      </c>
      <c r="O25" s="27">
        <f>'[1]54'!O23</f>
        <v>814</v>
      </c>
      <c r="P25" s="27"/>
      <c r="Q25" s="27">
        <f t="shared" si="9"/>
        <v>12984.220000000001</v>
      </c>
      <c r="R25" s="27">
        <f t="shared" si="7"/>
        <v>15886.392565000016</v>
      </c>
      <c r="S25" s="27">
        <f t="shared" si="8"/>
        <v>6505.9800000000105</v>
      </c>
      <c r="T25" s="27">
        <f t="shared" si="2"/>
        <v>9380.412565000006</v>
      </c>
      <c r="U25" s="27">
        <v>12947.220000000001</v>
      </c>
      <c r="V25" s="42">
        <v>37</v>
      </c>
      <c r="W25" s="29">
        <f t="shared" si="3"/>
        <v>0.9461596928533843</v>
      </c>
      <c r="X25" s="29">
        <f t="shared" si="3"/>
        <v>0.8832986656827354</v>
      </c>
      <c r="Y25" s="29">
        <f t="shared" si="4"/>
        <v>0.8783827979625208</v>
      </c>
      <c r="Z25" s="29"/>
      <c r="AA25" s="29">
        <f t="shared" si="11"/>
        <v>0.9509345794392523</v>
      </c>
    </row>
    <row r="26" spans="1:27" ht="26.25" customHeight="1">
      <c r="A26" s="2">
        <v>15</v>
      </c>
      <c r="B26" s="1" t="str">
        <f>'[1]54'!B24</f>
        <v>Sở Lao động - Thương binh và Xã hội</v>
      </c>
      <c r="C26" s="27">
        <f t="shared" si="5"/>
        <v>144375</v>
      </c>
      <c r="D26" s="27">
        <f>'[3]08'!C33-I26</f>
        <v>218</v>
      </c>
      <c r="E26" s="28">
        <f>'[1]54'!E24</f>
        <v>97837</v>
      </c>
      <c r="F26" s="27"/>
      <c r="G26" s="27">
        <f t="shared" si="10"/>
        <v>46320</v>
      </c>
      <c r="H26" s="27">
        <f>'[1]54'!H24</f>
        <v>16170</v>
      </c>
      <c r="I26" s="27">
        <f>'[2]54'!$G$51+'[2]54'!$G$52</f>
        <v>30150</v>
      </c>
      <c r="J26" s="28">
        <f t="shared" si="6"/>
        <v>140080</v>
      </c>
      <c r="K26" s="27">
        <v>218.424</v>
      </c>
      <c r="L26" s="27">
        <f>'[3]09'!D22-O26</f>
        <v>71303.1</v>
      </c>
      <c r="M26" s="27"/>
      <c r="N26" s="27">
        <f t="shared" si="12"/>
        <v>3925</v>
      </c>
      <c r="O26" s="27">
        <f>'[1]54'!O24</f>
        <v>3925</v>
      </c>
      <c r="P26" s="27"/>
      <c r="Q26" s="27">
        <f t="shared" si="9"/>
        <v>4295</v>
      </c>
      <c r="R26" s="27">
        <f t="shared" si="7"/>
        <v>64633.475999999995</v>
      </c>
      <c r="S26" s="27">
        <f t="shared" si="8"/>
        <v>34483.899999999994</v>
      </c>
      <c r="T26" s="27">
        <f t="shared" si="2"/>
        <v>30149.576</v>
      </c>
      <c r="U26" s="27">
        <v>4295</v>
      </c>
      <c r="V26" s="41"/>
      <c r="W26" s="29">
        <f t="shared" si="3"/>
        <v>0.9702510822510823</v>
      </c>
      <c r="X26" s="29">
        <f t="shared" si="3"/>
        <v>1.0019449541284404</v>
      </c>
      <c r="Y26" s="29">
        <f t="shared" si="4"/>
        <v>0.728794832220939</v>
      </c>
      <c r="Z26" s="29"/>
      <c r="AA26" s="29">
        <f t="shared" si="11"/>
        <v>0.08473661485319517</v>
      </c>
    </row>
    <row r="27" spans="1:27" ht="26.25" customHeight="1">
      <c r="A27" s="2">
        <v>16</v>
      </c>
      <c r="B27" s="1" t="str">
        <f>'[1]54'!B25</f>
        <v>Sở Văn hóa, Thể thao và Du lịch</v>
      </c>
      <c r="C27" s="27">
        <f t="shared" si="5"/>
        <v>144563.174</v>
      </c>
      <c r="D27" s="27">
        <f>'[3]08'!C17</f>
        <v>31230.174000000003</v>
      </c>
      <c r="E27" s="28">
        <f>'[1]54'!E25</f>
        <v>110664</v>
      </c>
      <c r="F27" s="27"/>
      <c r="G27" s="27">
        <f t="shared" si="10"/>
        <v>2669</v>
      </c>
      <c r="H27" s="27">
        <f>'[1]54'!H25</f>
        <v>2669</v>
      </c>
      <c r="I27" s="27"/>
      <c r="J27" s="28">
        <f t="shared" si="6"/>
        <v>141791.174</v>
      </c>
      <c r="K27" s="27">
        <v>28922.607559</v>
      </c>
      <c r="L27" s="27">
        <f>'[3]09'!D23-O27</f>
        <v>106315.7</v>
      </c>
      <c r="M27" s="27"/>
      <c r="N27" s="27">
        <f t="shared" si="12"/>
        <v>117</v>
      </c>
      <c r="O27" s="27">
        <f>'[1]54'!O25</f>
        <v>117</v>
      </c>
      <c r="P27" s="27"/>
      <c r="Q27" s="27">
        <f t="shared" si="9"/>
        <v>2772</v>
      </c>
      <c r="R27" s="27">
        <f t="shared" si="7"/>
        <v>6435.866441000006</v>
      </c>
      <c r="S27" s="27">
        <f t="shared" si="8"/>
        <v>4128.300000000003</v>
      </c>
      <c r="T27" s="27">
        <f t="shared" si="2"/>
        <v>2307.5664410000027</v>
      </c>
      <c r="U27" s="28">
        <v>2772</v>
      </c>
      <c r="V27" s="41"/>
      <c r="W27" s="29">
        <f t="shared" si="3"/>
        <v>0.9808249921242045</v>
      </c>
      <c r="X27" s="29">
        <f t="shared" si="3"/>
        <v>0.9261109963396297</v>
      </c>
      <c r="Y27" s="29">
        <f t="shared" si="4"/>
        <v>0.9607071857153184</v>
      </c>
      <c r="Z27" s="29"/>
      <c r="AA27" s="29">
        <f t="shared" si="11"/>
        <v>0.04383664293742975</v>
      </c>
    </row>
    <row r="28" spans="1:27" ht="26.25" customHeight="1">
      <c r="A28" s="2">
        <v>17</v>
      </c>
      <c r="B28" s="1" t="str">
        <f>'[1]54'!B26</f>
        <v>Sở Tài nguyên và Môi trường</v>
      </c>
      <c r="C28" s="27">
        <f t="shared" si="5"/>
        <v>145326</v>
      </c>
      <c r="D28" s="27">
        <f>'[3]08'!C29</f>
        <v>10298</v>
      </c>
      <c r="E28" s="28">
        <f>'[1]54'!E26</f>
        <v>134978</v>
      </c>
      <c r="F28" s="27"/>
      <c r="G28" s="27">
        <f t="shared" si="10"/>
        <v>50</v>
      </c>
      <c r="H28" s="27">
        <f>'[1]54'!H26</f>
        <v>50</v>
      </c>
      <c r="I28" s="27"/>
      <c r="J28" s="28">
        <f t="shared" si="6"/>
        <v>145057</v>
      </c>
      <c r="K28" s="27">
        <v>10298</v>
      </c>
      <c r="L28" s="27">
        <f>'[3]09'!D24-O28</f>
        <v>134683.8</v>
      </c>
      <c r="M28" s="27"/>
      <c r="N28" s="27">
        <f t="shared" si="12"/>
        <v>50</v>
      </c>
      <c r="O28" s="27">
        <f>'[1]54'!O26</f>
        <v>50</v>
      </c>
      <c r="P28" s="27"/>
      <c r="Q28" s="27">
        <f t="shared" si="9"/>
        <v>269</v>
      </c>
      <c r="R28" s="27">
        <f t="shared" si="7"/>
        <v>25.20000000001164</v>
      </c>
      <c r="S28" s="27">
        <f t="shared" si="8"/>
        <v>25.20000000001164</v>
      </c>
      <c r="T28" s="27">
        <f t="shared" si="2"/>
        <v>0</v>
      </c>
      <c r="U28" s="27">
        <v>269</v>
      </c>
      <c r="V28" s="41"/>
      <c r="W28" s="29">
        <f t="shared" si="3"/>
        <v>0.9981489891691783</v>
      </c>
      <c r="X28" s="29">
        <f t="shared" si="3"/>
        <v>1</v>
      </c>
      <c r="Y28" s="29">
        <f t="shared" si="4"/>
        <v>0.9978203855443109</v>
      </c>
      <c r="Z28" s="29"/>
      <c r="AA28" s="29">
        <f t="shared" si="11"/>
        <v>1</v>
      </c>
    </row>
    <row r="29" spans="1:27" ht="26.25" customHeight="1">
      <c r="A29" s="2">
        <v>18</v>
      </c>
      <c r="B29" s="1" t="str">
        <f>'[1]54'!B27</f>
        <v>Sở Thông tin và Truyền thông</v>
      </c>
      <c r="C29" s="27">
        <f t="shared" si="5"/>
        <v>59688.2001</v>
      </c>
      <c r="D29" s="27">
        <f>'[3]08'!C30</f>
        <v>21406.200100000002</v>
      </c>
      <c r="E29" s="28">
        <f>'[1]54'!E27</f>
        <v>35907</v>
      </c>
      <c r="F29" s="27"/>
      <c r="G29" s="27">
        <f t="shared" si="10"/>
        <v>2375</v>
      </c>
      <c r="H29" s="27">
        <f>'[1]54'!H27</f>
        <v>2375</v>
      </c>
      <c r="I29" s="27"/>
      <c r="J29" s="28">
        <f t="shared" si="6"/>
        <v>58406.980159</v>
      </c>
      <c r="K29" s="27">
        <v>14569.831609</v>
      </c>
      <c r="L29" s="27">
        <f>'[3]09'!D25-O29</f>
        <v>29915</v>
      </c>
      <c r="M29" s="27"/>
      <c r="N29" s="27">
        <f t="shared" si="12"/>
        <v>1045</v>
      </c>
      <c r="O29" s="27">
        <f>'[1]54'!O27</f>
        <v>1045</v>
      </c>
      <c r="P29" s="27"/>
      <c r="Q29" s="27">
        <f t="shared" si="9"/>
        <v>1281.219941000003</v>
      </c>
      <c r="R29" s="27">
        <f t="shared" si="7"/>
        <v>12877.148550000002</v>
      </c>
      <c r="S29" s="27">
        <f t="shared" si="8"/>
        <v>6043.349999999999</v>
      </c>
      <c r="T29" s="27">
        <f t="shared" si="2"/>
        <v>6833.798550000001</v>
      </c>
      <c r="U29" s="27">
        <v>1278.6500000000005</v>
      </c>
      <c r="V29" s="41">
        <v>2.569941</v>
      </c>
      <c r="W29" s="29">
        <f t="shared" si="3"/>
        <v>0.978534786794484</v>
      </c>
      <c r="X29" s="29">
        <f t="shared" si="3"/>
        <v>0.6806360559527798</v>
      </c>
      <c r="Y29" s="29">
        <f t="shared" si="4"/>
        <v>0.8331244604116189</v>
      </c>
      <c r="Z29" s="29"/>
      <c r="AA29" s="29">
        <f t="shared" si="11"/>
        <v>0.44</v>
      </c>
    </row>
    <row r="30" spans="1:27" ht="26.25" customHeight="1">
      <c r="A30" s="2">
        <v>19</v>
      </c>
      <c r="B30" s="1" t="str">
        <f>'[1]54'!B28</f>
        <v>Sở Nội vụ</v>
      </c>
      <c r="C30" s="27">
        <f t="shared" si="5"/>
        <v>26742</v>
      </c>
      <c r="D30" s="27"/>
      <c r="E30" s="28">
        <f>'[1]54'!E28</f>
        <v>26672</v>
      </c>
      <c r="F30" s="27"/>
      <c r="G30" s="27">
        <f t="shared" si="10"/>
        <v>70</v>
      </c>
      <c r="H30" s="27">
        <f>'[1]54'!H28</f>
        <v>70</v>
      </c>
      <c r="I30" s="27"/>
      <c r="J30" s="28">
        <f t="shared" si="6"/>
        <v>25794</v>
      </c>
      <c r="K30" s="27"/>
      <c r="L30" s="27">
        <f>'[3]09'!D26-O30</f>
        <v>25717</v>
      </c>
      <c r="M30" s="27"/>
      <c r="N30" s="27">
        <f t="shared" si="12"/>
        <v>43</v>
      </c>
      <c r="O30" s="27">
        <f>'[1]54'!O28</f>
        <v>43</v>
      </c>
      <c r="P30" s="27"/>
      <c r="Q30" s="27">
        <f t="shared" si="9"/>
        <v>948</v>
      </c>
      <c r="R30" s="27">
        <f t="shared" si="7"/>
        <v>34</v>
      </c>
      <c r="S30" s="27">
        <f t="shared" si="8"/>
        <v>34</v>
      </c>
      <c r="T30" s="27">
        <f t="shared" si="2"/>
        <v>0</v>
      </c>
      <c r="U30" s="27">
        <v>948</v>
      </c>
      <c r="V30" s="41"/>
      <c r="W30" s="29">
        <f t="shared" si="3"/>
        <v>0.9645501458380076</v>
      </c>
      <c r="X30" s="29"/>
      <c r="Y30" s="29">
        <f t="shared" si="4"/>
        <v>0.9641946610677864</v>
      </c>
      <c r="Z30" s="29"/>
      <c r="AA30" s="29">
        <f t="shared" si="11"/>
        <v>0.6142857142857143</v>
      </c>
    </row>
    <row r="31" spans="1:27" ht="26.25" customHeight="1">
      <c r="A31" s="2">
        <v>20</v>
      </c>
      <c r="B31" s="1" t="str">
        <f>'[1]54'!B29</f>
        <v>Thanh tra tỉnh</v>
      </c>
      <c r="C31" s="27">
        <f t="shared" si="5"/>
        <v>7856</v>
      </c>
      <c r="D31" s="27"/>
      <c r="E31" s="28">
        <f>'[1]54'!E29</f>
        <v>7856</v>
      </c>
      <c r="F31" s="27"/>
      <c r="G31" s="27"/>
      <c r="H31" s="27"/>
      <c r="I31" s="27"/>
      <c r="J31" s="28">
        <f t="shared" si="6"/>
        <v>7855</v>
      </c>
      <c r="K31" s="27"/>
      <c r="L31" s="27">
        <f>'[3]09'!D27-O31</f>
        <v>7855</v>
      </c>
      <c r="M31" s="27"/>
      <c r="N31" s="27"/>
      <c r="O31" s="27"/>
      <c r="P31" s="27"/>
      <c r="Q31" s="27">
        <f t="shared" si="9"/>
        <v>1</v>
      </c>
      <c r="R31" s="27"/>
      <c r="S31" s="27">
        <f t="shared" si="8"/>
        <v>0</v>
      </c>
      <c r="T31" s="27">
        <f t="shared" si="2"/>
        <v>0</v>
      </c>
      <c r="U31" s="27">
        <v>1</v>
      </c>
      <c r="V31" s="41"/>
      <c r="W31" s="29">
        <f t="shared" si="3"/>
        <v>0.9998727087576375</v>
      </c>
      <c r="X31" s="29"/>
      <c r="Y31" s="29">
        <f t="shared" si="4"/>
        <v>0.9998727087576375</v>
      </c>
      <c r="Z31" s="29"/>
      <c r="AA31" s="29"/>
    </row>
    <row r="32" spans="1:27" ht="26.25" customHeight="1">
      <c r="A32" s="2">
        <v>21</v>
      </c>
      <c r="B32" s="1" t="str">
        <f>'[1]54'!B30</f>
        <v>Đài Phát thanh - Truyền hình</v>
      </c>
      <c r="C32" s="27">
        <f t="shared" si="5"/>
        <v>70386.7</v>
      </c>
      <c r="D32" s="27">
        <f>'[3]08'!C9</f>
        <v>12886.7</v>
      </c>
      <c r="E32" s="28">
        <f>'[1]54'!E30</f>
        <v>57500</v>
      </c>
      <c r="F32" s="27"/>
      <c r="G32" s="27"/>
      <c r="H32" s="27"/>
      <c r="I32" s="27"/>
      <c r="J32" s="28">
        <f t="shared" si="6"/>
        <v>69236.7</v>
      </c>
      <c r="K32" s="27">
        <v>9903.213765</v>
      </c>
      <c r="L32" s="27">
        <f>'[3]09'!D28-O32</f>
        <v>51215</v>
      </c>
      <c r="M32" s="27"/>
      <c r="N32" s="27"/>
      <c r="O32" s="27"/>
      <c r="P32" s="27"/>
      <c r="Q32" s="27">
        <f t="shared" si="9"/>
        <v>1150</v>
      </c>
      <c r="R32" s="27">
        <f t="shared" si="7"/>
        <v>8118.486235</v>
      </c>
      <c r="S32" s="27">
        <f t="shared" si="8"/>
        <v>5135</v>
      </c>
      <c r="T32" s="27">
        <f t="shared" si="2"/>
        <v>2983.4862350000003</v>
      </c>
      <c r="U32" s="27">
        <v>1150</v>
      </c>
      <c r="V32" s="41"/>
      <c r="W32" s="29">
        <f t="shared" si="3"/>
        <v>0.9836616860855815</v>
      </c>
      <c r="X32" s="29">
        <f>K32/D32</f>
        <v>0.7684833017762499</v>
      </c>
      <c r="Y32" s="29">
        <f t="shared" si="4"/>
        <v>0.890695652173913</v>
      </c>
      <c r="Z32" s="29"/>
      <c r="AA32" s="29"/>
    </row>
    <row r="33" spans="1:27" ht="26.25" customHeight="1">
      <c r="A33" s="2">
        <v>22</v>
      </c>
      <c r="B33" s="1" t="str">
        <f>'[1]54'!B31</f>
        <v>Liên minh các hợp tác xã</v>
      </c>
      <c r="C33" s="27">
        <f t="shared" si="5"/>
        <v>4141</v>
      </c>
      <c r="D33" s="27"/>
      <c r="E33" s="28">
        <f>'[1]54'!E31</f>
        <v>2795</v>
      </c>
      <c r="F33" s="27"/>
      <c r="G33" s="27">
        <f t="shared" si="10"/>
        <v>1346</v>
      </c>
      <c r="H33" s="27">
        <f>'[1]54'!H31</f>
        <v>1346</v>
      </c>
      <c r="I33" s="27"/>
      <c r="J33" s="28">
        <f t="shared" si="6"/>
        <v>4141</v>
      </c>
      <c r="K33" s="27"/>
      <c r="L33" s="27">
        <f>'[3]09'!D29-O33</f>
        <v>2795</v>
      </c>
      <c r="M33" s="27"/>
      <c r="N33" s="27"/>
      <c r="O33" s="27"/>
      <c r="P33" s="27"/>
      <c r="Q33" s="27">
        <f t="shared" si="9"/>
        <v>0</v>
      </c>
      <c r="R33" s="27">
        <f t="shared" si="7"/>
        <v>1346</v>
      </c>
      <c r="S33" s="27">
        <f t="shared" si="8"/>
        <v>1346</v>
      </c>
      <c r="T33" s="27">
        <f t="shared" si="2"/>
        <v>0</v>
      </c>
      <c r="U33" s="27"/>
      <c r="V33" s="41"/>
      <c r="W33" s="29">
        <f t="shared" si="3"/>
        <v>1</v>
      </c>
      <c r="X33" s="29"/>
      <c r="Y33" s="29">
        <f t="shared" si="4"/>
        <v>1</v>
      </c>
      <c r="Z33" s="29"/>
      <c r="AA33" s="29">
        <f>N33/G33</f>
        <v>0</v>
      </c>
    </row>
    <row r="34" spans="1:27" ht="26.25" customHeight="1">
      <c r="A34" s="2">
        <v>23</v>
      </c>
      <c r="B34" s="1" t="str">
        <f>'[1]54'!B32</f>
        <v>Ban Dân tộc</v>
      </c>
      <c r="C34" s="27">
        <f t="shared" si="5"/>
        <v>19188.8</v>
      </c>
      <c r="D34" s="27">
        <f>'[3]08'!C18</f>
        <v>331</v>
      </c>
      <c r="E34" s="28">
        <f>'[1]54'!E32</f>
        <v>7234.799999999999</v>
      </c>
      <c r="F34" s="27"/>
      <c r="G34" s="27">
        <f t="shared" si="10"/>
        <v>11623</v>
      </c>
      <c r="H34" s="27">
        <f>'[1]54'!H32</f>
        <v>11623</v>
      </c>
      <c r="I34" s="27"/>
      <c r="J34" s="28">
        <f t="shared" si="6"/>
        <v>19066</v>
      </c>
      <c r="K34" s="27">
        <v>297.598</v>
      </c>
      <c r="L34" s="27">
        <f>'[3]09'!D30-O34</f>
        <v>7129</v>
      </c>
      <c r="M34" s="27"/>
      <c r="N34" s="27">
        <f>O34+P34</f>
        <v>2703</v>
      </c>
      <c r="O34" s="27">
        <f>'[1]54'!O32</f>
        <v>2703</v>
      </c>
      <c r="P34" s="27"/>
      <c r="Q34" s="27">
        <f t="shared" si="9"/>
        <v>122.79999999999927</v>
      </c>
      <c r="R34" s="27">
        <f t="shared" si="7"/>
        <v>8936.402</v>
      </c>
      <c r="S34" s="27">
        <f t="shared" si="8"/>
        <v>8920</v>
      </c>
      <c r="T34" s="27">
        <f t="shared" si="2"/>
        <v>16.401999999999987</v>
      </c>
      <c r="U34" s="27">
        <v>105.79999999999927</v>
      </c>
      <c r="V34" s="41">
        <v>17</v>
      </c>
      <c r="W34" s="29">
        <f t="shared" si="3"/>
        <v>0.9936004335862587</v>
      </c>
      <c r="X34" s="29">
        <f>K34/D34</f>
        <v>0.8990876132930514</v>
      </c>
      <c r="Y34" s="29">
        <f t="shared" si="4"/>
        <v>0.9853762370763532</v>
      </c>
      <c r="Z34" s="29"/>
      <c r="AA34" s="29">
        <f>N34/G34</f>
        <v>0.2325561386905274</v>
      </c>
    </row>
    <row r="35" spans="1:27" ht="26.25" customHeight="1">
      <c r="A35" s="2">
        <v>24</v>
      </c>
      <c r="B35" s="1" t="str">
        <f>'[1]54'!B33</f>
        <v>Ban quản lý khu công nghiệp</v>
      </c>
      <c r="C35" s="27">
        <f t="shared" si="5"/>
        <v>22381.3</v>
      </c>
      <c r="D35" s="27"/>
      <c r="E35" s="28">
        <f>'[1]54'!E33-1185.7</f>
        <v>22381.3</v>
      </c>
      <c r="F35" s="27"/>
      <c r="G35" s="27"/>
      <c r="H35" s="27"/>
      <c r="I35" s="27"/>
      <c r="J35" s="28">
        <f t="shared" si="6"/>
        <v>22296.78</v>
      </c>
      <c r="K35" s="27"/>
      <c r="L35" s="27">
        <f>'[3]09'!D31-O35</f>
        <v>22296.78</v>
      </c>
      <c r="M35" s="27"/>
      <c r="N35" s="27"/>
      <c r="O35" s="27"/>
      <c r="P35" s="27"/>
      <c r="Q35" s="27">
        <f t="shared" si="9"/>
        <v>84.52000000000044</v>
      </c>
      <c r="R35" s="27"/>
      <c r="S35" s="27">
        <f t="shared" si="8"/>
        <v>0.020000000000436557</v>
      </c>
      <c r="T35" s="27">
        <f t="shared" si="2"/>
        <v>0</v>
      </c>
      <c r="U35" s="27">
        <v>84.5</v>
      </c>
      <c r="V35" s="41"/>
      <c r="W35" s="29">
        <f t="shared" si="3"/>
        <v>0.996223633122294</v>
      </c>
      <c r="X35" s="29"/>
      <c r="Y35" s="29">
        <f t="shared" si="4"/>
        <v>0.996223633122294</v>
      </c>
      <c r="Z35" s="29"/>
      <c r="AA35" s="29"/>
    </row>
    <row r="36" spans="1:27" ht="26.25" customHeight="1">
      <c r="A36" s="2">
        <v>25</v>
      </c>
      <c r="B36" s="1" t="str">
        <f>'[1]54'!B34</f>
        <v>Trường chính trị</v>
      </c>
      <c r="C36" s="27">
        <f t="shared" si="5"/>
        <v>9822</v>
      </c>
      <c r="D36" s="27"/>
      <c r="E36" s="28">
        <f>'[1]54'!E34</f>
        <v>9822</v>
      </c>
      <c r="F36" s="27"/>
      <c r="G36" s="27"/>
      <c r="H36" s="27"/>
      <c r="I36" s="27"/>
      <c r="J36" s="28">
        <f t="shared" si="6"/>
        <v>9452</v>
      </c>
      <c r="K36" s="27"/>
      <c r="L36" s="27">
        <f>'[3]09'!D32-O36</f>
        <v>9431</v>
      </c>
      <c r="M36" s="27"/>
      <c r="N36" s="27"/>
      <c r="O36" s="27"/>
      <c r="P36" s="27"/>
      <c r="Q36" s="27">
        <f t="shared" si="9"/>
        <v>370</v>
      </c>
      <c r="R36" s="27">
        <f t="shared" si="7"/>
        <v>21</v>
      </c>
      <c r="S36" s="27">
        <f t="shared" si="8"/>
        <v>21</v>
      </c>
      <c r="T36" s="27">
        <f t="shared" si="2"/>
        <v>0</v>
      </c>
      <c r="U36" s="27">
        <v>370</v>
      </c>
      <c r="V36" s="41"/>
      <c r="W36" s="29">
        <f t="shared" si="3"/>
        <v>0.9623294644675219</v>
      </c>
      <c r="X36" s="29"/>
      <c r="Y36" s="29">
        <f t="shared" si="4"/>
        <v>0.9601914070454083</v>
      </c>
      <c r="Z36" s="29"/>
      <c r="AA36" s="29"/>
    </row>
    <row r="37" spans="1:27" ht="26.25" customHeight="1">
      <c r="A37" s="2">
        <v>26</v>
      </c>
      <c r="B37" s="1" t="str">
        <f>'[1]54'!B35</f>
        <v>Ủy ban Mặt trận Tổ quốc tỉnh</v>
      </c>
      <c r="C37" s="27">
        <f t="shared" si="5"/>
        <v>8393</v>
      </c>
      <c r="D37" s="27"/>
      <c r="E37" s="28">
        <f>'[1]54'!E35</f>
        <v>7899</v>
      </c>
      <c r="F37" s="27"/>
      <c r="G37" s="27">
        <f t="shared" si="10"/>
        <v>494</v>
      </c>
      <c r="H37" s="27">
        <f>'[1]54'!H35</f>
        <v>494</v>
      </c>
      <c r="I37" s="27"/>
      <c r="J37" s="28">
        <f t="shared" si="6"/>
        <v>8073.505</v>
      </c>
      <c r="K37" s="27"/>
      <c r="L37" s="27">
        <f>'[3]09'!D33-O37</f>
        <v>7580</v>
      </c>
      <c r="M37" s="27"/>
      <c r="N37" s="27">
        <f>O37+P37</f>
        <v>195</v>
      </c>
      <c r="O37" s="27">
        <f>'[1]54'!O35</f>
        <v>195</v>
      </c>
      <c r="P37" s="27"/>
      <c r="Q37" s="27">
        <f t="shared" si="9"/>
        <v>319.4949999999999</v>
      </c>
      <c r="R37" s="27">
        <f t="shared" si="7"/>
        <v>298.505</v>
      </c>
      <c r="S37" s="27">
        <f t="shared" si="8"/>
        <v>298.505</v>
      </c>
      <c r="T37" s="27">
        <f t="shared" si="2"/>
        <v>0</v>
      </c>
      <c r="U37" s="27">
        <v>319.495</v>
      </c>
      <c r="V37" s="41"/>
      <c r="W37" s="29">
        <f t="shared" si="3"/>
        <v>0.9619331585845348</v>
      </c>
      <c r="X37" s="29"/>
      <c r="Y37" s="29">
        <f t="shared" si="4"/>
        <v>0.9596151411571084</v>
      </c>
      <c r="Z37" s="29"/>
      <c r="AA37" s="29">
        <f>N37/G37</f>
        <v>0.39473684210526316</v>
      </c>
    </row>
    <row r="38" spans="1:27" ht="42.75" customHeight="1">
      <c r="A38" s="2">
        <v>27</v>
      </c>
      <c r="B38" s="1" t="str">
        <f>'[1]54'!B36</f>
        <v>Tỉnh Đoàn Thanh niên Cộng sản Hồ Chí Minh</v>
      </c>
      <c r="C38" s="27">
        <f t="shared" si="5"/>
        <v>13342</v>
      </c>
      <c r="D38" s="27"/>
      <c r="E38" s="28">
        <f>'[1]54'!E36</f>
        <v>12562</v>
      </c>
      <c r="F38" s="27"/>
      <c r="G38" s="27">
        <f t="shared" si="10"/>
        <v>780</v>
      </c>
      <c r="H38" s="27">
        <f>'[1]54'!H36</f>
        <v>780</v>
      </c>
      <c r="I38" s="27"/>
      <c r="J38" s="28">
        <f t="shared" si="6"/>
        <v>12957</v>
      </c>
      <c r="K38" s="27"/>
      <c r="L38" s="27">
        <f>'[3]09'!D34-O38</f>
        <v>12177</v>
      </c>
      <c r="M38" s="27"/>
      <c r="N38" s="27">
        <f>O38+P38</f>
        <v>780</v>
      </c>
      <c r="O38" s="27">
        <f>'[1]54'!O36</f>
        <v>780</v>
      </c>
      <c r="P38" s="27"/>
      <c r="Q38" s="27">
        <f t="shared" si="9"/>
        <v>385</v>
      </c>
      <c r="R38" s="27">
        <f t="shared" si="7"/>
        <v>0</v>
      </c>
      <c r="S38" s="27">
        <f t="shared" si="8"/>
        <v>0</v>
      </c>
      <c r="T38" s="27">
        <f t="shared" si="2"/>
        <v>0</v>
      </c>
      <c r="U38" s="27">
        <v>385</v>
      </c>
      <c r="V38" s="41"/>
      <c r="W38" s="29">
        <f t="shared" si="3"/>
        <v>0.9711437565582371</v>
      </c>
      <c r="X38" s="29"/>
      <c r="Y38" s="29">
        <f t="shared" si="4"/>
        <v>0.9693520140105079</v>
      </c>
      <c r="Z38" s="29"/>
      <c r="AA38" s="29">
        <f>N38/G38</f>
        <v>1</v>
      </c>
    </row>
    <row r="39" spans="1:27" ht="26.25" customHeight="1">
      <c r="A39" s="2">
        <v>28</v>
      </c>
      <c r="B39" s="1" t="str">
        <f>'[1]54'!B37</f>
        <v>Hội Liên hiệp phụ nữ tỉnh</v>
      </c>
      <c r="C39" s="27">
        <f t="shared" si="5"/>
        <v>7407</v>
      </c>
      <c r="D39" s="27"/>
      <c r="E39" s="28">
        <f>'[1]54'!E37</f>
        <v>5439</v>
      </c>
      <c r="F39" s="27"/>
      <c r="G39" s="27">
        <f t="shared" si="10"/>
        <v>1968</v>
      </c>
      <c r="H39" s="27">
        <f>'[1]54'!H37</f>
        <v>1968</v>
      </c>
      <c r="I39" s="27"/>
      <c r="J39" s="28">
        <f t="shared" si="6"/>
        <v>7353</v>
      </c>
      <c r="K39" s="27"/>
      <c r="L39" s="27">
        <f>'[3]09'!D35-O39</f>
        <v>5385</v>
      </c>
      <c r="M39" s="27"/>
      <c r="N39" s="27">
        <f>O39+P39</f>
        <v>1254</v>
      </c>
      <c r="O39" s="27">
        <f>'[1]54'!O37</f>
        <v>1254</v>
      </c>
      <c r="P39" s="27"/>
      <c r="Q39" s="27">
        <f t="shared" si="9"/>
        <v>54</v>
      </c>
      <c r="R39" s="27">
        <f t="shared" si="7"/>
        <v>714</v>
      </c>
      <c r="S39" s="27">
        <f t="shared" si="8"/>
        <v>714</v>
      </c>
      <c r="T39" s="27">
        <f t="shared" si="2"/>
        <v>0</v>
      </c>
      <c r="U39" s="27">
        <v>54</v>
      </c>
      <c r="V39" s="41"/>
      <c r="W39" s="29">
        <f t="shared" si="3"/>
        <v>0.9927095990279465</v>
      </c>
      <c r="X39" s="29"/>
      <c r="Y39" s="29">
        <f t="shared" si="4"/>
        <v>0.9900717043574186</v>
      </c>
      <c r="Z39" s="29"/>
      <c r="AA39" s="29">
        <f>N39/G39</f>
        <v>0.6371951219512195</v>
      </c>
    </row>
    <row r="40" spans="1:27" ht="26.25" customHeight="1">
      <c r="A40" s="2">
        <v>29</v>
      </c>
      <c r="B40" s="1" t="str">
        <f>'[1]54'!B38</f>
        <v>Hội Nông dân tỉnh</v>
      </c>
      <c r="C40" s="27">
        <f t="shared" si="5"/>
        <v>7891</v>
      </c>
      <c r="D40" s="27"/>
      <c r="E40" s="28">
        <f>'[1]54'!E38</f>
        <v>6875</v>
      </c>
      <c r="F40" s="27"/>
      <c r="G40" s="27">
        <f t="shared" si="10"/>
        <v>1016</v>
      </c>
      <c r="H40" s="27">
        <f>'[1]54'!H38</f>
        <v>1016</v>
      </c>
      <c r="I40" s="27"/>
      <c r="J40" s="28">
        <f t="shared" si="6"/>
        <v>7891</v>
      </c>
      <c r="K40" s="27"/>
      <c r="L40" s="27">
        <f>'[3]09'!D36-O40</f>
        <v>6875</v>
      </c>
      <c r="M40" s="27"/>
      <c r="N40" s="27">
        <f>O40+P40</f>
        <v>453</v>
      </c>
      <c r="O40" s="27">
        <f>'[1]54'!O38</f>
        <v>453</v>
      </c>
      <c r="P40" s="27"/>
      <c r="Q40" s="27">
        <f t="shared" si="9"/>
        <v>0</v>
      </c>
      <c r="R40" s="27">
        <f t="shared" si="7"/>
        <v>563</v>
      </c>
      <c r="S40" s="27">
        <f t="shared" si="8"/>
        <v>563</v>
      </c>
      <c r="T40" s="27">
        <f t="shared" si="2"/>
        <v>0</v>
      </c>
      <c r="U40" s="27"/>
      <c r="V40" s="41"/>
      <c r="W40" s="29">
        <f t="shared" si="3"/>
        <v>1</v>
      </c>
      <c r="X40" s="29"/>
      <c r="Y40" s="29">
        <f t="shared" si="4"/>
        <v>1</v>
      </c>
      <c r="Z40" s="29"/>
      <c r="AA40" s="29">
        <f>N40/G40</f>
        <v>0.44586614173228345</v>
      </c>
    </row>
    <row r="41" spans="1:27" ht="26.25" customHeight="1">
      <c r="A41" s="2">
        <v>30</v>
      </c>
      <c r="B41" s="1" t="str">
        <f>'[1]54'!B39</f>
        <v>Hội Cựu chiến binh tỉnh</v>
      </c>
      <c r="C41" s="27">
        <f t="shared" si="5"/>
        <v>3198</v>
      </c>
      <c r="D41" s="27"/>
      <c r="E41" s="28">
        <f>'[1]54'!E39</f>
        <v>3198</v>
      </c>
      <c r="F41" s="27"/>
      <c r="G41" s="27"/>
      <c r="H41" s="27"/>
      <c r="I41" s="27"/>
      <c r="J41" s="28">
        <f t="shared" si="6"/>
        <v>3170</v>
      </c>
      <c r="K41" s="27"/>
      <c r="L41" s="27">
        <f>'[3]09'!D37-O41</f>
        <v>3170</v>
      </c>
      <c r="M41" s="27"/>
      <c r="N41" s="27"/>
      <c r="O41" s="27"/>
      <c r="P41" s="27"/>
      <c r="Q41" s="27">
        <f t="shared" si="9"/>
        <v>28</v>
      </c>
      <c r="R41" s="27"/>
      <c r="S41" s="27">
        <f t="shared" si="8"/>
        <v>0</v>
      </c>
      <c r="T41" s="27">
        <f t="shared" si="2"/>
        <v>0</v>
      </c>
      <c r="U41" s="27">
        <v>28</v>
      </c>
      <c r="V41" s="41"/>
      <c r="W41" s="29">
        <f t="shared" si="3"/>
        <v>0.9912445278298937</v>
      </c>
      <c r="X41" s="29"/>
      <c r="Y41" s="29">
        <f t="shared" si="4"/>
        <v>0.9912445278298937</v>
      </c>
      <c r="Z41" s="29"/>
      <c r="AA41" s="29"/>
    </row>
    <row r="42" spans="1:27" ht="26.25" customHeight="1">
      <c r="A42" s="2">
        <v>31</v>
      </c>
      <c r="B42" s="1" t="str">
        <f>'[1]54'!B40</f>
        <v>Liên hiệp các hội khoa học và kỹ thuật</v>
      </c>
      <c r="C42" s="27">
        <f t="shared" si="5"/>
        <v>2455</v>
      </c>
      <c r="D42" s="27"/>
      <c r="E42" s="28">
        <f>'[1]54'!E40</f>
        <v>2455</v>
      </c>
      <c r="F42" s="27"/>
      <c r="G42" s="27"/>
      <c r="H42" s="27"/>
      <c r="I42" s="27"/>
      <c r="J42" s="28">
        <f t="shared" si="6"/>
        <v>2424</v>
      </c>
      <c r="K42" s="27"/>
      <c r="L42" s="27">
        <f>'[3]09'!D38-O42</f>
        <v>2424</v>
      </c>
      <c r="M42" s="27"/>
      <c r="N42" s="27"/>
      <c r="O42" s="27"/>
      <c r="P42" s="27"/>
      <c r="Q42" s="27">
        <f t="shared" si="9"/>
        <v>31</v>
      </c>
      <c r="R42" s="27"/>
      <c r="S42" s="27">
        <f t="shared" si="8"/>
        <v>0</v>
      </c>
      <c r="T42" s="27">
        <f t="shared" si="2"/>
        <v>0</v>
      </c>
      <c r="U42" s="27">
        <v>31</v>
      </c>
      <c r="V42" s="41"/>
      <c r="W42" s="29">
        <f t="shared" si="3"/>
        <v>0.9873727087576375</v>
      </c>
      <c r="X42" s="29"/>
      <c r="Y42" s="29">
        <f t="shared" si="4"/>
        <v>0.9873727087576375</v>
      </c>
      <c r="Z42" s="29"/>
      <c r="AA42" s="29"/>
    </row>
    <row r="43" spans="1:27" ht="26.25" customHeight="1">
      <c r="A43" s="2">
        <v>32</v>
      </c>
      <c r="B43" s="1" t="str">
        <f>'[1]54'!B41</f>
        <v>Hội Nhà báo</v>
      </c>
      <c r="C43" s="27">
        <f t="shared" si="5"/>
        <v>1483</v>
      </c>
      <c r="D43" s="27"/>
      <c r="E43" s="28">
        <f>'[1]54'!E41</f>
        <v>1483</v>
      </c>
      <c r="F43" s="27"/>
      <c r="G43" s="27"/>
      <c r="H43" s="27"/>
      <c r="I43" s="27"/>
      <c r="J43" s="28">
        <f t="shared" si="6"/>
        <v>1483</v>
      </c>
      <c r="K43" s="27"/>
      <c r="L43" s="27">
        <f>'[3]09'!D39-O43</f>
        <v>1483</v>
      </c>
      <c r="M43" s="27"/>
      <c r="N43" s="27"/>
      <c r="O43" s="27"/>
      <c r="P43" s="27"/>
      <c r="Q43" s="27">
        <f t="shared" si="9"/>
        <v>0</v>
      </c>
      <c r="R43" s="27"/>
      <c r="S43" s="27">
        <f t="shared" si="8"/>
        <v>0</v>
      </c>
      <c r="T43" s="27">
        <f t="shared" si="2"/>
        <v>0</v>
      </c>
      <c r="U43" s="27"/>
      <c r="V43" s="41"/>
      <c r="W43" s="29">
        <f t="shared" si="3"/>
        <v>1</v>
      </c>
      <c r="X43" s="29"/>
      <c r="Y43" s="29">
        <f t="shared" si="4"/>
        <v>1</v>
      </c>
      <c r="Z43" s="29"/>
      <c r="AA43" s="29"/>
    </row>
    <row r="44" spans="1:27" ht="26.25" customHeight="1">
      <c r="A44" s="2">
        <v>33</v>
      </c>
      <c r="B44" s="1" t="str">
        <f>'[1]54'!B42</f>
        <v>Hội Luật gia</v>
      </c>
      <c r="C44" s="27">
        <f t="shared" si="5"/>
        <v>506</v>
      </c>
      <c r="D44" s="27"/>
      <c r="E44" s="28">
        <f>'[1]54'!E42</f>
        <v>506</v>
      </c>
      <c r="F44" s="27"/>
      <c r="G44" s="27"/>
      <c r="H44" s="27"/>
      <c r="I44" s="27"/>
      <c r="J44" s="28">
        <f t="shared" si="6"/>
        <v>506</v>
      </c>
      <c r="K44" s="27"/>
      <c r="L44" s="27">
        <f>'[3]09'!D40-O44</f>
        <v>506</v>
      </c>
      <c r="M44" s="27"/>
      <c r="N44" s="27"/>
      <c r="O44" s="27"/>
      <c r="P44" s="27"/>
      <c r="Q44" s="27">
        <f t="shared" si="9"/>
        <v>0</v>
      </c>
      <c r="R44" s="27"/>
      <c r="S44" s="27">
        <f t="shared" si="8"/>
        <v>0</v>
      </c>
      <c r="T44" s="27">
        <f t="shared" si="2"/>
        <v>0</v>
      </c>
      <c r="U44" s="27"/>
      <c r="V44" s="41"/>
      <c r="W44" s="29">
        <f t="shared" si="3"/>
        <v>1</v>
      </c>
      <c r="X44" s="29"/>
      <c r="Y44" s="29">
        <f t="shared" si="4"/>
        <v>1</v>
      </c>
      <c r="Z44" s="29"/>
      <c r="AA44" s="29"/>
    </row>
    <row r="45" spans="1:27" ht="26.25" customHeight="1">
      <c r="A45" s="2">
        <v>34</v>
      </c>
      <c r="B45" s="1" t="str">
        <f>'[1]54'!B43</f>
        <v>Hội Chữ thập đỏ</v>
      </c>
      <c r="C45" s="27">
        <f t="shared" si="5"/>
        <v>2069</v>
      </c>
      <c r="D45" s="27"/>
      <c r="E45" s="28">
        <f>'[1]54'!E43</f>
        <v>2069</v>
      </c>
      <c r="F45" s="27"/>
      <c r="G45" s="27"/>
      <c r="H45" s="27"/>
      <c r="I45" s="27"/>
      <c r="J45" s="28">
        <f t="shared" si="6"/>
        <v>2069</v>
      </c>
      <c r="K45" s="27"/>
      <c r="L45" s="27">
        <f>'[3]09'!D41-O45</f>
        <v>2069</v>
      </c>
      <c r="M45" s="27"/>
      <c r="N45" s="27"/>
      <c r="O45" s="27"/>
      <c r="P45" s="27"/>
      <c r="Q45" s="27">
        <f t="shared" si="9"/>
        <v>0</v>
      </c>
      <c r="R45" s="27"/>
      <c r="S45" s="27">
        <f t="shared" si="8"/>
        <v>0</v>
      </c>
      <c r="T45" s="27">
        <f t="shared" si="2"/>
        <v>0</v>
      </c>
      <c r="U45" s="27"/>
      <c r="V45" s="41"/>
      <c r="W45" s="29">
        <f t="shared" si="3"/>
        <v>1</v>
      </c>
      <c r="X45" s="29"/>
      <c r="Y45" s="29">
        <f t="shared" si="4"/>
        <v>1</v>
      </c>
      <c r="Z45" s="29"/>
      <c r="AA45" s="29"/>
    </row>
    <row r="46" spans="1:27" ht="35.25" customHeight="1">
      <c r="A46" s="2">
        <v>35</v>
      </c>
      <c r="B46" s="1" t="str">
        <f>'[1]54'!B44</f>
        <v>Hội Văn học nghệ thuật các dân tộc thiểu số</v>
      </c>
      <c r="C46" s="27">
        <f t="shared" si="5"/>
        <v>3981</v>
      </c>
      <c r="D46" s="27"/>
      <c r="E46" s="28">
        <f>'[1]54'!E44</f>
        <v>3981</v>
      </c>
      <c r="F46" s="27"/>
      <c r="G46" s="27"/>
      <c r="H46" s="27"/>
      <c r="I46" s="27"/>
      <c r="J46" s="28">
        <f t="shared" si="6"/>
        <v>3860.8</v>
      </c>
      <c r="K46" s="27"/>
      <c r="L46" s="27">
        <f>'[3]09'!D42-O46</f>
        <v>3358</v>
      </c>
      <c r="M46" s="27"/>
      <c r="N46" s="27"/>
      <c r="O46" s="27"/>
      <c r="P46" s="27"/>
      <c r="Q46" s="27">
        <f t="shared" si="9"/>
        <v>120.19999999999982</v>
      </c>
      <c r="R46" s="27">
        <f t="shared" si="7"/>
        <v>502.79999999999995</v>
      </c>
      <c r="S46" s="27">
        <f t="shared" si="8"/>
        <v>502.79999999999995</v>
      </c>
      <c r="T46" s="27">
        <f t="shared" si="2"/>
        <v>0</v>
      </c>
      <c r="U46" s="27">
        <v>120.20000000000005</v>
      </c>
      <c r="V46" s="41"/>
      <c r="W46" s="29">
        <f t="shared" si="3"/>
        <v>0.9698065812609897</v>
      </c>
      <c r="X46" s="29"/>
      <c r="Y46" s="29">
        <f t="shared" si="4"/>
        <v>0.84350665661894</v>
      </c>
      <c r="Z46" s="29"/>
      <c r="AA46" s="29"/>
    </row>
    <row r="47" spans="1:27" ht="26.25" customHeight="1">
      <c r="A47" s="2">
        <v>36</v>
      </c>
      <c r="B47" s="1" t="str">
        <f>'[1]54'!B45</f>
        <v>Hội Người cao tuổi</v>
      </c>
      <c r="C47" s="27">
        <f t="shared" si="5"/>
        <v>1105</v>
      </c>
      <c r="D47" s="27"/>
      <c r="E47" s="28">
        <f>'[1]54'!E45</f>
        <v>1105</v>
      </c>
      <c r="F47" s="27"/>
      <c r="G47" s="27"/>
      <c r="H47" s="27"/>
      <c r="I47" s="27"/>
      <c r="J47" s="28">
        <f t="shared" si="6"/>
        <v>1105</v>
      </c>
      <c r="K47" s="27"/>
      <c r="L47" s="27">
        <f>'[3]09'!D43-O47</f>
        <v>1105</v>
      </c>
      <c r="M47" s="27"/>
      <c r="N47" s="27"/>
      <c r="O47" s="27"/>
      <c r="P47" s="27"/>
      <c r="Q47" s="27">
        <f t="shared" si="9"/>
        <v>0</v>
      </c>
      <c r="R47" s="27"/>
      <c r="S47" s="27">
        <f t="shared" si="8"/>
        <v>0</v>
      </c>
      <c r="T47" s="27">
        <f t="shared" si="2"/>
        <v>0</v>
      </c>
      <c r="U47" s="27"/>
      <c r="V47" s="41"/>
      <c r="W47" s="29">
        <f t="shared" si="3"/>
        <v>1</v>
      </c>
      <c r="X47" s="29"/>
      <c r="Y47" s="29">
        <f t="shared" si="4"/>
        <v>1</v>
      </c>
      <c r="Z47" s="29"/>
      <c r="AA47" s="29"/>
    </row>
    <row r="48" spans="1:27" ht="26.25" customHeight="1">
      <c r="A48" s="2">
        <v>37</v>
      </c>
      <c r="B48" s="1" t="str">
        <f>'[1]54'!B46</f>
        <v>Hội Người mù</v>
      </c>
      <c r="C48" s="27">
        <f t="shared" si="5"/>
        <v>120</v>
      </c>
      <c r="D48" s="27"/>
      <c r="E48" s="28">
        <f>'[1]54'!E46</f>
        <v>120</v>
      </c>
      <c r="F48" s="27"/>
      <c r="G48" s="27"/>
      <c r="H48" s="27"/>
      <c r="I48" s="27"/>
      <c r="J48" s="28">
        <f t="shared" si="6"/>
        <v>120</v>
      </c>
      <c r="K48" s="27"/>
      <c r="L48" s="27">
        <f>'[3]09'!D44-O48</f>
        <v>120</v>
      </c>
      <c r="M48" s="27"/>
      <c r="N48" s="27"/>
      <c r="O48" s="27"/>
      <c r="P48" s="27"/>
      <c r="Q48" s="27">
        <f t="shared" si="9"/>
        <v>0</v>
      </c>
      <c r="R48" s="27"/>
      <c r="S48" s="27">
        <f t="shared" si="8"/>
        <v>0</v>
      </c>
      <c r="T48" s="27">
        <f t="shared" si="2"/>
        <v>0</v>
      </c>
      <c r="U48" s="27"/>
      <c r="V48" s="41"/>
      <c r="W48" s="29">
        <f t="shared" si="3"/>
        <v>1</v>
      </c>
      <c r="X48" s="29"/>
      <c r="Y48" s="29">
        <f t="shared" si="4"/>
        <v>1</v>
      </c>
      <c r="Z48" s="29"/>
      <c r="AA48" s="29"/>
    </row>
    <row r="49" spans="1:27" ht="26.25" customHeight="1">
      <c r="A49" s="2">
        <v>38</v>
      </c>
      <c r="B49" s="1" t="str">
        <f>'[1]54'!B47</f>
        <v>Hội Đông y</v>
      </c>
      <c r="C49" s="27">
        <f t="shared" si="5"/>
        <v>1453</v>
      </c>
      <c r="D49" s="27"/>
      <c r="E49" s="28">
        <f>'[1]54'!E47</f>
        <v>1453</v>
      </c>
      <c r="F49" s="27"/>
      <c r="G49" s="27"/>
      <c r="H49" s="27"/>
      <c r="I49" s="27"/>
      <c r="J49" s="28">
        <f t="shared" si="6"/>
        <v>1453</v>
      </c>
      <c r="K49" s="27"/>
      <c r="L49" s="27">
        <f>'[3]09'!D45-O49</f>
        <v>1453</v>
      </c>
      <c r="M49" s="27"/>
      <c r="N49" s="27"/>
      <c r="O49" s="27"/>
      <c r="P49" s="27"/>
      <c r="Q49" s="27">
        <f t="shared" si="9"/>
        <v>0</v>
      </c>
      <c r="R49" s="27"/>
      <c r="S49" s="27">
        <f t="shared" si="8"/>
        <v>0</v>
      </c>
      <c r="T49" s="27">
        <f t="shared" si="2"/>
        <v>0</v>
      </c>
      <c r="U49" s="27"/>
      <c r="V49" s="41"/>
      <c r="W49" s="29">
        <f t="shared" si="3"/>
        <v>1</v>
      </c>
      <c r="X49" s="29"/>
      <c r="Y49" s="29">
        <f t="shared" si="4"/>
        <v>1</v>
      </c>
      <c r="Z49" s="29"/>
      <c r="AA49" s="29"/>
    </row>
    <row r="50" spans="1:27" ht="26.25" customHeight="1">
      <c r="A50" s="2">
        <v>39</v>
      </c>
      <c r="B50" s="1" t="str">
        <f>'[1]54'!B48</f>
        <v>Hội Nạn nhân chất độc da cam/dioxin</v>
      </c>
      <c r="C50" s="27">
        <f t="shared" si="5"/>
        <v>635</v>
      </c>
      <c r="D50" s="27"/>
      <c r="E50" s="28">
        <f>'[1]54'!E48</f>
        <v>635</v>
      </c>
      <c r="F50" s="27"/>
      <c r="G50" s="27"/>
      <c r="H50" s="27"/>
      <c r="I50" s="27"/>
      <c r="J50" s="28">
        <f t="shared" si="6"/>
        <v>635</v>
      </c>
      <c r="K50" s="27"/>
      <c r="L50" s="27">
        <f>'[3]09'!D46-O50</f>
        <v>635</v>
      </c>
      <c r="M50" s="27"/>
      <c r="N50" s="27"/>
      <c r="O50" s="27"/>
      <c r="P50" s="27"/>
      <c r="Q50" s="27">
        <f t="shared" si="9"/>
        <v>0</v>
      </c>
      <c r="R50" s="27"/>
      <c r="S50" s="27">
        <f t="shared" si="8"/>
        <v>0</v>
      </c>
      <c r="T50" s="27">
        <f t="shared" si="2"/>
        <v>0</v>
      </c>
      <c r="U50" s="27"/>
      <c r="V50" s="41"/>
      <c r="W50" s="29">
        <f t="shared" si="3"/>
        <v>1</v>
      </c>
      <c r="X50" s="29"/>
      <c r="Y50" s="29">
        <f t="shared" si="4"/>
        <v>1</v>
      </c>
      <c r="Z50" s="29"/>
      <c r="AA50" s="29"/>
    </row>
    <row r="51" spans="1:27" ht="26.25" customHeight="1">
      <c r="A51" s="2">
        <v>40</v>
      </c>
      <c r="B51" s="1" t="str">
        <f>'[1]54'!B49</f>
        <v>Hội Cựu thanh niên xung phong</v>
      </c>
      <c r="C51" s="27">
        <f t="shared" si="5"/>
        <v>577</v>
      </c>
      <c r="D51" s="27"/>
      <c r="E51" s="28">
        <f>'[1]54'!E49</f>
        <v>577</v>
      </c>
      <c r="F51" s="27"/>
      <c r="G51" s="27"/>
      <c r="H51" s="27"/>
      <c r="I51" s="27"/>
      <c r="J51" s="28">
        <f t="shared" si="6"/>
        <v>577</v>
      </c>
      <c r="K51" s="27"/>
      <c r="L51" s="27">
        <f>'[3]09'!D47-O51</f>
        <v>577</v>
      </c>
      <c r="M51" s="27"/>
      <c r="N51" s="27"/>
      <c r="O51" s="27"/>
      <c r="P51" s="27"/>
      <c r="Q51" s="27">
        <f t="shared" si="9"/>
        <v>0</v>
      </c>
      <c r="R51" s="27"/>
      <c r="S51" s="27">
        <f t="shared" si="8"/>
        <v>0</v>
      </c>
      <c r="T51" s="27">
        <f t="shared" si="2"/>
        <v>0</v>
      </c>
      <c r="U51" s="27"/>
      <c r="V51" s="41"/>
      <c r="W51" s="29">
        <f t="shared" si="3"/>
        <v>1</v>
      </c>
      <c r="X51" s="29"/>
      <c r="Y51" s="29">
        <f t="shared" si="4"/>
        <v>1</v>
      </c>
      <c r="Z51" s="29"/>
      <c r="AA51" s="29"/>
    </row>
    <row r="52" spans="1:27" ht="39" customHeight="1">
      <c r="A52" s="2">
        <v>41</v>
      </c>
      <c r="B52" s="1" t="str">
        <f>'[1]54'!B50</f>
        <v>Hội Bảo trợ người tàn tật và trẻ mồ côi</v>
      </c>
      <c r="C52" s="27">
        <f t="shared" si="5"/>
        <v>774</v>
      </c>
      <c r="D52" s="27"/>
      <c r="E52" s="28">
        <f>'[1]54'!E50</f>
        <v>774</v>
      </c>
      <c r="F52" s="27"/>
      <c r="G52" s="27"/>
      <c r="H52" s="27"/>
      <c r="I52" s="27"/>
      <c r="J52" s="28">
        <f t="shared" si="6"/>
        <v>774</v>
      </c>
      <c r="K52" s="27"/>
      <c r="L52" s="27">
        <f>'[3]09'!D48-O52</f>
        <v>774</v>
      </c>
      <c r="M52" s="27"/>
      <c r="N52" s="27"/>
      <c r="O52" s="27"/>
      <c r="P52" s="27"/>
      <c r="Q52" s="27">
        <f t="shared" si="9"/>
        <v>0</v>
      </c>
      <c r="R52" s="27"/>
      <c r="S52" s="27">
        <f t="shared" si="8"/>
        <v>0</v>
      </c>
      <c r="T52" s="27">
        <f t="shared" si="2"/>
        <v>0</v>
      </c>
      <c r="U52" s="27"/>
      <c r="V52" s="41"/>
      <c r="W52" s="29">
        <f t="shared" si="3"/>
        <v>1</v>
      </c>
      <c r="X52" s="29"/>
      <c r="Y52" s="29">
        <f t="shared" si="4"/>
        <v>1</v>
      </c>
      <c r="Z52" s="29"/>
      <c r="AA52" s="29"/>
    </row>
    <row r="53" spans="1:27" ht="26.25" customHeight="1">
      <c r="A53" s="2">
        <v>42</v>
      </c>
      <c r="B53" s="1" t="str">
        <f>'[1]54'!B51</f>
        <v>Hội Khuyến học</v>
      </c>
      <c r="C53" s="27">
        <f t="shared" si="5"/>
        <v>1058</v>
      </c>
      <c r="D53" s="27"/>
      <c r="E53" s="28">
        <f>'[1]54'!E51</f>
        <v>1058</v>
      </c>
      <c r="F53" s="27"/>
      <c r="G53" s="27"/>
      <c r="H53" s="27"/>
      <c r="I53" s="27"/>
      <c r="J53" s="28">
        <f t="shared" si="6"/>
        <v>1058</v>
      </c>
      <c r="K53" s="27"/>
      <c r="L53" s="27">
        <f>'[3]09'!D49-O53</f>
        <v>1058</v>
      </c>
      <c r="M53" s="27"/>
      <c r="N53" s="27"/>
      <c r="O53" s="27"/>
      <c r="P53" s="27"/>
      <c r="Q53" s="27">
        <f t="shared" si="9"/>
        <v>0</v>
      </c>
      <c r="R53" s="27"/>
      <c r="S53" s="27">
        <f t="shared" si="8"/>
        <v>0</v>
      </c>
      <c r="T53" s="27">
        <f t="shared" si="2"/>
        <v>0</v>
      </c>
      <c r="U53" s="27"/>
      <c r="V53" s="41"/>
      <c r="W53" s="29">
        <f t="shared" si="3"/>
        <v>1</v>
      </c>
      <c r="X53" s="29"/>
      <c r="Y53" s="29">
        <f t="shared" si="4"/>
        <v>1</v>
      </c>
      <c r="Z53" s="29"/>
      <c r="AA53" s="29"/>
    </row>
    <row r="54" spans="1:27" ht="40.5" customHeight="1">
      <c r="A54" s="2">
        <v>43</v>
      </c>
      <c r="B54" s="1" t="str">
        <f>'[1]54'!B52</f>
        <v> Ban quản lý dự án ĐTXD công trình dân dụng và công nghiệp tỉnh </v>
      </c>
      <c r="C54" s="27">
        <f t="shared" si="5"/>
        <v>478140</v>
      </c>
      <c r="D54" s="27">
        <f>'[3]08'!C26</f>
        <v>462667</v>
      </c>
      <c r="E54" s="28">
        <f>'[1]54'!E52</f>
        <v>15473</v>
      </c>
      <c r="F54" s="27"/>
      <c r="G54" s="27"/>
      <c r="H54" s="27"/>
      <c r="I54" s="27"/>
      <c r="J54" s="28">
        <f t="shared" si="6"/>
        <v>477575</v>
      </c>
      <c r="K54" s="27">
        <v>405198.05012699997</v>
      </c>
      <c r="L54" s="27">
        <f>'[3]09'!D50-O54</f>
        <v>15472</v>
      </c>
      <c r="M54" s="27"/>
      <c r="N54" s="27"/>
      <c r="O54" s="27"/>
      <c r="P54" s="27"/>
      <c r="Q54" s="27">
        <f t="shared" si="9"/>
        <v>565</v>
      </c>
      <c r="R54" s="27">
        <f t="shared" si="7"/>
        <v>56904.949873000034</v>
      </c>
      <c r="S54" s="27">
        <f t="shared" si="8"/>
        <v>0</v>
      </c>
      <c r="T54" s="27">
        <f t="shared" si="2"/>
        <v>56904.949873000034</v>
      </c>
      <c r="U54" s="27">
        <v>1</v>
      </c>
      <c r="V54" s="41">
        <v>564</v>
      </c>
      <c r="W54" s="29">
        <f t="shared" si="3"/>
        <v>0.9988183377253524</v>
      </c>
      <c r="X54" s="29">
        <f>K54/D54</f>
        <v>0.8757876618107623</v>
      </c>
      <c r="Y54" s="29">
        <f t="shared" si="4"/>
        <v>0.9999353712919279</v>
      </c>
      <c r="Z54" s="29"/>
      <c r="AA54" s="29"/>
    </row>
    <row r="55" spans="1:27" ht="40.5" customHeight="1">
      <c r="A55" s="2">
        <v>44</v>
      </c>
      <c r="B55" s="1" t="str">
        <f>'[1]54'!B53</f>
        <v> Trường Cao đẳng kỹ thuật và công nghệ tỉnh Hà Giang</v>
      </c>
      <c r="C55" s="27">
        <f t="shared" si="5"/>
        <v>46226</v>
      </c>
      <c r="D55" s="27"/>
      <c r="E55" s="28">
        <f>'[1]54'!E53</f>
        <v>39926</v>
      </c>
      <c r="F55" s="27"/>
      <c r="G55" s="27">
        <f t="shared" si="10"/>
        <v>6300</v>
      </c>
      <c r="H55" s="27">
        <f>'[1]54'!H53</f>
        <v>6300</v>
      </c>
      <c r="I55" s="27"/>
      <c r="J55" s="28">
        <f t="shared" si="6"/>
        <v>45679</v>
      </c>
      <c r="K55" s="27"/>
      <c r="L55" s="27">
        <f>'[3]09'!D51-O55</f>
        <v>38488</v>
      </c>
      <c r="M55" s="27"/>
      <c r="N55" s="27"/>
      <c r="O55" s="27"/>
      <c r="P55" s="27"/>
      <c r="Q55" s="27">
        <f t="shared" si="9"/>
        <v>547</v>
      </c>
      <c r="R55" s="27">
        <f t="shared" si="7"/>
        <v>7191</v>
      </c>
      <c r="S55" s="27">
        <f t="shared" si="8"/>
        <v>7191</v>
      </c>
      <c r="T55" s="27">
        <f t="shared" si="2"/>
        <v>0</v>
      </c>
      <c r="U55" s="27">
        <v>547</v>
      </c>
      <c r="V55" s="41"/>
      <c r="W55" s="29">
        <f t="shared" si="3"/>
        <v>0.9881668325184961</v>
      </c>
      <c r="X55" s="29"/>
      <c r="Y55" s="29">
        <f t="shared" si="4"/>
        <v>0.9639833692330813</v>
      </c>
      <c r="Z55" s="29"/>
      <c r="AA55" s="29">
        <f>N55/G55</f>
        <v>0</v>
      </c>
    </row>
    <row r="56" spans="1:27" ht="23.25" customHeight="1">
      <c r="A56" s="2">
        <v>45</v>
      </c>
      <c r="B56" s="1" t="str">
        <f>'[1]54'!B54</f>
        <v> Ban an toàn giao thông tỉnh </v>
      </c>
      <c r="C56" s="27">
        <f t="shared" si="5"/>
        <v>1134</v>
      </c>
      <c r="D56" s="27"/>
      <c r="E56" s="28">
        <f>'[1]54'!E54</f>
        <v>1134</v>
      </c>
      <c r="F56" s="27"/>
      <c r="G56" s="27"/>
      <c r="H56" s="27"/>
      <c r="I56" s="27"/>
      <c r="J56" s="28">
        <f t="shared" si="6"/>
        <v>1134</v>
      </c>
      <c r="K56" s="27"/>
      <c r="L56" s="27">
        <f>'[3]09'!D52-O56</f>
        <v>1134</v>
      </c>
      <c r="M56" s="27"/>
      <c r="N56" s="27"/>
      <c r="O56" s="27"/>
      <c r="P56" s="27"/>
      <c r="Q56" s="27">
        <f t="shared" si="9"/>
        <v>0</v>
      </c>
      <c r="R56" s="27"/>
      <c r="S56" s="27">
        <f t="shared" si="8"/>
        <v>0</v>
      </c>
      <c r="T56" s="27">
        <f t="shared" si="2"/>
        <v>0</v>
      </c>
      <c r="U56" s="27"/>
      <c r="V56" s="41"/>
      <c r="W56" s="29">
        <f t="shared" si="3"/>
        <v>1</v>
      </c>
      <c r="X56" s="29"/>
      <c r="Y56" s="29">
        <f t="shared" si="4"/>
        <v>1</v>
      </c>
      <c r="Z56" s="29"/>
      <c r="AA56" s="29"/>
    </row>
    <row r="57" spans="1:27" ht="32.25" customHeight="1">
      <c r="A57" s="2">
        <v>46</v>
      </c>
      <c r="B57" s="1" t="str">
        <f>'[1]54'!B55</f>
        <v> Văn phòng điều phối Nông thôn mới tỉnh </v>
      </c>
      <c r="C57" s="27">
        <f t="shared" si="5"/>
        <v>54671</v>
      </c>
      <c r="D57" s="27"/>
      <c r="E57" s="28">
        <f>'[1]54'!E55</f>
        <v>52335</v>
      </c>
      <c r="F57" s="27"/>
      <c r="G57" s="27">
        <f t="shared" si="10"/>
        <v>2336</v>
      </c>
      <c r="H57" s="27">
        <f>'[1]54'!H55</f>
        <v>2336</v>
      </c>
      <c r="I57" s="27"/>
      <c r="J57" s="28">
        <f t="shared" si="6"/>
        <v>54671</v>
      </c>
      <c r="K57" s="27"/>
      <c r="L57" s="27">
        <f>'[3]09'!D53-O57</f>
        <v>52334</v>
      </c>
      <c r="M57" s="27"/>
      <c r="N57" s="27">
        <f>O57+P57</f>
        <v>1174</v>
      </c>
      <c r="O57" s="27">
        <f>'[1]54'!O55</f>
        <v>1174</v>
      </c>
      <c r="P57" s="27"/>
      <c r="Q57" s="27">
        <f t="shared" si="9"/>
        <v>0</v>
      </c>
      <c r="R57" s="27">
        <f t="shared" si="7"/>
        <v>1163</v>
      </c>
      <c r="S57" s="27">
        <f t="shared" si="8"/>
        <v>1163</v>
      </c>
      <c r="T57" s="27">
        <f t="shared" si="2"/>
        <v>0</v>
      </c>
      <c r="U57" s="27"/>
      <c r="V57" s="41"/>
      <c r="W57" s="29">
        <f t="shared" si="3"/>
        <v>1</v>
      </c>
      <c r="X57" s="29"/>
      <c r="Y57" s="29">
        <f t="shared" si="4"/>
        <v>0.9999808923282698</v>
      </c>
      <c r="Z57" s="29"/>
      <c r="AA57" s="29">
        <f>N57/G57</f>
        <v>0.502568493150685</v>
      </c>
    </row>
    <row r="58" spans="1:27" ht="60.75" customHeight="1">
      <c r="A58" s="2">
        <v>47</v>
      </c>
      <c r="B58" s="1" t="str">
        <f>'[3]09'!B54</f>
        <v>Các đơn vị khác (đơn vị hỗ trợ, vốn đối ứng dự án, trả lãi tiền vay, mua BHXH cho các đối tượng NSNN hỗ trợ)</v>
      </c>
      <c r="C58" s="27">
        <f aca="true" t="shared" si="13" ref="C58:C82">SUM(D58:G58)</f>
        <v>622548.799138</v>
      </c>
      <c r="D58" s="27"/>
      <c r="E58" s="28">
        <f>'[3]09'!C54-H58</f>
        <v>622508.799138</v>
      </c>
      <c r="F58" s="27"/>
      <c r="G58" s="27">
        <f>H58+I58</f>
        <v>40</v>
      </c>
      <c r="H58" s="27">
        <f>'[3]14'!Q36+'[3]14'!Q37</f>
        <v>40</v>
      </c>
      <c r="I58" s="27"/>
      <c r="J58" s="28">
        <f t="shared" si="6"/>
        <v>622276.6151380001</v>
      </c>
      <c r="K58" s="27"/>
      <c r="L58" s="27">
        <f>'[3]09'!D54-O58</f>
        <v>622236.6151380001</v>
      </c>
      <c r="M58" s="27"/>
      <c r="N58" s="27">
        <f>O58+P58</f>
        <v>40</v>
      </c>
      <c r="O58" s="27">
        <f>H58</f>
        <v>40</v>
      </c>
      <c r="P58" s="27"/>
      <c r="Q58" s="27">
        <f>C58-J58</f>
        <v>272.18399999989197</v>
      </c>
      <c r="R58" s="27"/>
      <c r="S58" s="27">
        <f t="shared" si="8"/>
        <v>0.18399999989196658</v>
      </c>
      <c r="T58" s="27">
        <f t="shared" si="2"/>
        <v>0</v>
      </c>
      <c r="U58" s="27">
        <v>272</v>
      </c>
      <c r="V58" s="41"/>
      <c r="W58" s="29">
        <f t="shared" si="3"/>
        <v>0.9995627909002848</v>
      </c>
      <c r="X58" s="29"/>
      <c r="Y58" s="29">
        <f t="shared" si="4"/>
        <v>0.9995627628069245</v>
      </c>
      <c r="Z58" s="29"/>
      <c r="AA58" s="29">
        <f>N58/G58</f>
        <v>1</v>
      </c>
    </row>
    <row r="59" spans="1:27" ht="24" customHeight="1">
      <c r="A59" s="2">
        <v>48</v>
      </c>
      <c r="B59" s="1" t="str">
        <f>'[3]09'!B55</f>
        <v>Văn phòng Tỉnh ủy</v>
      </c>
      <c r="C59" s="27">
        <f t="shared" si="13"/>
        <v>166857.695086</v>
      </c>
      <c r="D59" s="27">
        <f>'[3]08'!C12</f>
        <v>11844.523</v>
      </c>
      <c r="E59" s="28">
        <f>'[3]09'!C55-H59</f>
        <v>155013.172086</v>
      </c>
      <c r="F59" s="27"/>
      <c r="G59" s="27"/>
      <c r="H59" s="27"/>
      <c r="I59" s="27"/>
      <c r="J59" s="28">
        <f t="shared" si="6"/>
        <v>166673.295086</v>
      </c>
      <c r="K59" s="27">
        <v>1778.0030000000002</v>
      </c>
      <c r="L59" s="27">
        <f>'[3]09'!D55-O59</f>
        <v>151104.266168</v>
      </c>
      <c r="M59" s="27"/>
      <c r="N59" s="27"/>
      <c r="O59" s="27"/>
      <c r="P59" s="27"/>
      <c r="Q59" s="27">
        <f aca="true" t="shared" si="14" ref="Q59:Q67">C59-J59</f>
        <v>184.39999999999418</v>
      </c>
      <c r="R59" s="27">
        <f t="shared" si="7"/>
        <v>13791.025918000003</v>
      </c>
      <c r="S59" s="27">
        <f t="shared" si="8"/>
        <v>3724.505918000004</v>
      </c>
      <c r="T59" s="27">
        <f t="shared" si="2"/>
        <v>10066.519999999999</v>
      </c>
      <c r="U59" s="27">
        <v>184.4</v>
      </c>
      <c r="V59" s="41"/>
      <c r="W59" s="29">
        <f t="shared" si="3"/>
        <v>0.9988948666712377</v>
      </c>
      <c r="X59" s="29">
        <f>K59/D59</f>
        <v>0.15011182805757567</v>
      </c>
      <c r="Y59" s="29">
        <f t="shared" si="4"/>
        <v>0.9747833950792816</v>
      </c>
      <c r="Z59" s="29"/>
      <c r="AA59" s="29"/>
    </row>
    <row r="60" spans="1:27" ht="24" customHeight="1">
      <c r="A60" s="2">
        <v>49</v>
      </c>
      <c r="B60" s="1" t="str">
        <f>'[3]09'!B56</f>
        <v>Quốc phòng</v>
      </c>
      <c r="C60" s="27">
        <f t="shared" si="13"/>
        <v>265791.74720600003</v>
      </c>
      <c r="D60" s="27">
        <f>'[3]08'!C14+'[3]08'!C19</f>
        <v>128683.747206</v>
      </c>
      <c r="E60" s="28">
        <f>'[3]09'!C56-H60</f>
        <v>136963</v>
      </c>
      <c r="F60" s="27"/>
      <c r="G60" s="27">
        <f>H60+I60</f>
        <v>145</v>
      </c>
      <c r="H60" s="27">
        <f>'[3]14'!Q35+'[3]14'!Q34</f>
        <v>145</v>
      </c>
      <c r="I60" s="27"/>
      <c r="J60" s="28">
        <f t="shared" si="6"/>
        <v>265451.536206</v>
      </c>
      <c r="K60" s="27">
        <v>120442.517809</v>
      </c>
      <c r="L60" s="27">
        <f>'[3]09'!D56-O60</f>
        <v>134463.241</v>
      </c>
      <c r="M60" s="27"/>
      <c r="N60" s="27">
        <f>O60+P60</f>
        <v>145</v>
      </c>
      <c r="O60" s="27">
        <f>H60</f>
        <v>145</v>
      </c>
      <c r="P60" s="27"/>
      <c r="Q60" s="27">
        <f t="shared" si="14"/>
        <v>340.21100000001024</v>
      </c>
      <c r="R60" s="27">
        <f t="shared" si="7"/>
        <v>10400.777396999994</v>
      </c>
      <c r="S60" s="27">
        <f t="shared" si="8"/>
        <v>2159.999999999991</v>
      </c>
      <c r="T60" s="27">
        <f t="shared" si="2"/>
        <v>8240.777397000003</v>
      </c>
      <c r="U60" s="27">
        <v>339.759</v>
      </c>
      <c r="V60" s="41">
        <v>0.452</v>
      </c>
      <c r="W60" s="29">
        <f t="shared" si="3"/>
        <v>0.9987200091666641</v>
      </c>
      <c r="X60" s="29">
        <f>K60/D60</f>
        <v>0.9359574959858198</v>
      </c>
      <c r="Y60" s="29">
        <f t="shared" si="4"/>
        <v>0.9817486547461723</v>
      </c>
      <c r="Z60" s="29"/>
      <c r="AA60" s="29">
        <f>N60/G60</f>
        <v>1</v>
      </c>
    </row>
    <row r="61" spans="1:27" ht="24" customHeight="1">
      <c r="A61" s="2">
        <v>50</v>
      </c>
      <c r="B61" s="1" t="str">
        <f>'[3]09'!B57</f>
        <v>An ninh</v>
      </c>
      <c r="C61" s="27">
        <f t="shared" si="13"/>
        <v>55522.86967</v>
      </c>
      <c r="D61" s="27"/>
      <c r="E61" s="28">
        <f>'[3]09'!C57-H61</f>
        <v>55502.86967</v>
      </c>
      <c r="F61" s="27"/>
      <c r="G61" s="27">
        <f>H61+I61</f>
        <v>20</v>
      </c>
      <c r="H61" s="27">
        <f>'[3]14'!Q33</f>
        <v>20</v>
      </c>
      <c r="I61" s="27"/>
      <c r="J61" s="28">
        <f t="shared" si="6"/>
        <v>53999.42567</v>
      </c>
      <c r="K61" s="27"/>
      <c r="L61" s="27">
        <f>'[3]09'!D57-O61</f>
        <v>50964.002729</v>
      </c>
      <c r="M61" s="27"/>
      <c r="N61" s="27">
        <f>O61+P61</f>
        <v>20</v>
      </c>
      <c r="O61" s="27">
        <f>H61</f>
        <v>20</v>
      </c>
      <c r="P61" s="27"/>
      <c r="Q61" s="27">
        <f t="shared" si="14"/>
        <v>1523.4440000000031</v>
      </c>
      <c r="R61" s="27">
        <f t="shared" si="7"/>
        <v>3015.4229410000003</v>
      </c>
      <c r="S61" s="27">
        <f t="shared" si="8"/>
        <v>3015.4229410000003</v>
      </c>
      <c r="T61" s="27">
        <f t="shared" si="2"/>
        <v>0</v>
      </c>
      <c r="U61" s="27">
        <v>1523.444</v>
      </c>
      <c r="V61" s="41"/>
      <c r="W61" s="29">
        <f t="shared" si="3"/>
        <v>0.9725618648846036</v>
      </c>
      <c r="X61" s="29"/>
      <c r="Y61" s="29">
        <f t="shared" si="4"/>
        <v>0.9182228420262508</v>
      </c>
      <c r="Z61" s="29"/>
      <c r="AA61" s="29">
        <f>N61/G61</f>
        <v>1</v>
      </c>
    </row>
    <row r="62" spans="1:27" ht="24" customHeight="1">
      <c r="A62" s="2">
        <v>51</v>
      </c>
      <c r="B62" s="1" t="str">
        <f>'[3]08'!B11</f>
        <v>Điện lực tỉnh </v>
      </c>
      <c r="C62" s="27">
        <f t="shared" si="13"/>
        <v>50</v>
      </c>
      <c r="D62" s="27">
        <f>'[3]08'!D11</f>
        <v>50</v>
      </c>
      <c r="E62" s="28"/>
      <c r="F62" s="27"/>
      <c r="G62" s="27"/>
      <c r="H62" s="27"/>
      <c r="I62" s="27"/>
      <c r="J62" s="28">
        <f t="shared" si="6"/>
        <v>50</v>
      </c>
      <c r="K62" s="27">
        <v>50</v>
      </c>
      <c r="L62" s="27"/>
      <c r="M62" s="27"/>
      <c r="N62" s="27"/>
      <c r="O62" s="27"/>
      <c r="P62" s="27"/>
      <c r="Q62" s="27">
        <f t="shared" si="14"/>
        <v>0</v>
      </c>
      <c r="R62" s="27"/>
      <c r="S62" s="27">
        <f t="shared" si="8"/>
        <v>0</v>
      </c>
      <c r="T62" s="27">
        <f t="shared" si="2"/>
        <v>0</v>
      </c>
      <c r="U62" s="27"/>
      <c r="V62" s="41"/>
      <c r="W62" s="29">
        <f t="shared" si="3"/>
        <v>1</v>
      </c>
      <c r="X62" s="29">
        <f>K62/D62</f>
        <v>1</v>
      </c>
      <c r="Y62" s="29"/>
      <c r="Z62" s="29"/>
      <c r="AA62" s="29"/>
    </row>
    <row r="63" spans="1:27" ht="24" customHeight="1">
      <c r="A63" s="2">
        <v>52</v>
      </c>
      <c r="B63" s="1" t="str">
        <f>'[3]08'!B15</f>
        <v>Ban Quản lý dự án ĐTXD khu kinh tế</v>
      </c>
      <c r="C63" s="27">
        <f t="shared" si="13"/>
        <v>82017.62640000001</v>
      </c>
      <c r="D63" s="27">
        <f>'[3]08'!C15</f>
        <v>80831.907</v>
      </c>
      <c r="E63" s="28">
        <f>'[3]09'!C58</f>
        <v>1185.7194</v>
      </c>
      <c r="F63" s="27"/>
      <c r="G63" s="27"/>
      <c r="H63" s="27"/>
      <c r="I63" s="27"/>
      <c r="J63" s="28">
        <f t="shared" si="6"/>
        <v>67893.43922500001</v>
      </c>
      <c r="K63" s="27">
        <v>44168.194064999996</v>
      </c>
      <c r="L63" s="27">
        <f>'[3]09'!D58</f>
        <v>1185.72</v>
      </c>
      <c r="M63" s="27"/>
      <c r="N63" s="27"/>
      <c r="O63" s="27"/>
      <c r="P63" s="27"/>
      <c r="Q63" s="27">
        <f t="shared" si="14"/>
        <v>14124.187175</v>
      </c>
      <c r="R63" s="27">
        <f t="shared" si="7"/>
        <v>22539.525160000012</v>
      </c>
      <c r="S63" s="27">
        <f t="shared" si="8"/>
        <v>-0.0006000000000767614</v>
      </c>
      <c r="T63" s="27">
        <f t="shared" si="2"/>
        <v>22539.52576000001</v>
      </c>
      <c r="U63" s="27"/>
      <c r="V63" s="41">
        <v>14124.187175</v>
      </c>
      <c r="W63" s="29">
        <f t="shared" si="3"/>
        <v>0.8277908323496668</v>
      </c>
      <c r="X63" s="29">
        <f>K63/D63</f>
        <v>0.5464202900099833</v>
      </c>
      <c r="Y63" s="29">
        <f t="shared" si="4"/>
        <v>1.000000506021914</v>
      </c>
      <c r="Z63" s="29"/>
      <c r="AA63" s="29"/>
    </row>
    <row r="64" spans="1:27" ht="32.25" customHeight="1">
      <c r="A64" s="2">
        <v>53</v>
      </c>
      <c r="B64" s="1" t="str">
        <f>'[3]08'!B20</f>
        <v>BQL dự án ĐTXD công trình giao thông</v>
      </c>
      <c r="C64" s="27">
        <f t="shared" si="13"/>
        <v>908208</v>
      </c>
      <c r="D64" s="27">
        <f>'[3]08'!C20</f>
        <v>908193</v>
      </c>
      <c r="E64" s="28">
        <f>'[3]09'!C60-H64</f>
        <v>15</v>
      </c>
      <c r="F64" s="27"/>
      <c r="G64" s="27"/>
      <c r="H64" s="27"/>
      <c r="I64" s="27"/>
      <c r="J64" s="28">
        <f t="shared" si="6"/>
        <v>847008</v>
      </c>
      <c r="K64" s="27">
        <v>646135.2924220001</v>
      </c>
      <c r="L64" s="27">
        <f>'[3]09'!D60-O64</f>
        <v>15</v>
      </c>
      <c r="M64" s="27"/>
      <c r="N64" s="27"/>
      <c r="O64" s="27"/>
      <c r="P64" s="27"/>
      <c r="Q64" s="27">
        <f t="shared" si="14"/>
        <v>61200</v>
      </c>
      <c r="R64" s="27">
        <f t="shared" si="7"/>
        <v>200857.7075779999</v>
      </c>
      <c r="S64" s="27">
        <f t="shared" si="8"/>
        <v>0</v>
      </c>
      <c r="T64" s="27">
        <f t="shared" si="2"/>
        <v>200857.7075779999</v>
      </c>
      <c r="U64" s="27"/>
      <c r="V64" s="42">
        <v>61200</v>
      </c>
      <c r="W64" s="29">
        <f t="shared" si="3"/>
        <v>0.9326145552560647</v>
      </c>
      <c r="X64" s="29">
        <f t="shared" si="3"/>
        <v>0.7114515223328082</v>
      </c>
      <c r="Y64" s="29">
        <f t="shared" si="4"/>
        <v>1</v>
      </c>
      <c r="Z64" s="29"/>
      <c r="AA64" s="29"/>
    </row>
    <row r="65" spans="1:27" ht="42.75" customHeight="1">
      <c r="A65" s="2">
        <v>54</v>
      </c>
      <c r="B65" s="1" t="str">
        <f>'[3]08'!B22</f>
        <v>Ban quản lý các dự án Cấp, thoát nước tỉnh Hà Giang</v>
      </c>
      <c r="C65" s="27">
        <f t="shared" si="13"/>
        <v>4229.7564600000005</v>
      </c>
      <c r="D65" s="27">
        <f>'[3]08'!C22</f>
        <v>4229.7564600000005</v>
      </c>
      <c r="E65" s="28">
        <f>'[3]09'!C64-H65</f>
        <v>0</v>
      </c>
      <c r="F65" s="27"/>
      <c r="G65" s="27"/>
      <c r="H65" s="27"/>
      <c r="I65" s="27"/>
      <c r="J65" s="28">
        <f t="shared" si="6"/>
        <v>800.623363</v>
      </c>
      <c r="K65" s="27">
        <v>800.623363</v>
      </c>
      <c r="L65" s="27"/>
      <c r="M65" s="27"/>
      <c r="N65" s="27"/>
      <c r="O65" s="27"/>
      <c r="P65" s="27"/>
      <c r="Q65" s="27">
        <f t="shared" si="14"/>
        <v>3429.1330970000004</v>
      </c>
      <c r="R65" s="27"/>
      <c r="S65" s="27">
        <f t="shared" si="8"/>
        <v>0</v>
      </c>
      <c r="T65" s="27">
        <f t="shared" si="2"/>
        <v>0</v>
      </c>
      <c r="U65" s="27"/>
      <c r="V65" s="42">
        <v>3429.1330970000017</v>
      </c>
      <c r="W65" s="29">
        <f t="shared" si="3"/>
        <v>0.18928356054806994</v>
      </c>
      <c r="X65" s="29">
        <f t="shared" si="3"/>
        <v>0.18928356054806994</v>
      </c>
      <c r="Y65" s="29"/>
      <c r="Z65" s="29"/>
      <c r="AA65" s="29"/>
    </row>
    <row r="66" spans="1:27" ht="43.5" customHeight="1">
      <c r="A66" s="2">
        <v>55</v>
      </c>
      <c r="B66" s="1" t="str">
        <f>'[3]08'!B23</f>
        <v>Hạ tầng cơ bản phát triển toàn diện các tỉnh Đông Bắc</v>
      </c>
      <c r="C66" s="27">
        <f t="shared" si="13"/>
        <v>336185</v>
      </c>
      <c r="D66" s="27">
        <f>'[3]08'!C23</f>
        <v>336185</v>
      </c>
      <c r="E66" s="28">
        <f>'[3]09'!C65-H66</f>
        <v>0</v>
      </c>
      <c r="F66" s="27"/>
      <c r="G66" s="27"/>
      <c r="H66" s="27"/>
      <c r="I66" s="27"/>
      <c r="J66" s="28">
        <f t="shared" si="6"/>
        <v>336185</v>
      </c>
      <c r="K66" s="27">
        <v>274283.710954</v>
      </c>
      <c r="L66" s="27"/>
      <c r="M66" s="27"/>
      <c r="N66" s="27"/>
      <c r="O66" s="27"/>
      <c r="P66" s="27"/>
      <c r="Q66" s="27">
        <f t="shared" si="14"/>
        <v>0</v>
      </c>
      <c r="R66" s="27">
        <f t="shared" si="7"/>
        <v>61901.28904599999</v>
      </c>
      <c r="S66" s="27">
        <f t="shared" si="8"/>
        <v>0</v>
      </c>
      <c r="T66" s="27">
        <f t="shared" si="2"/>
        <v>61901.28904599999</v>
      </c>
      <c r="U66" s="27"/>
      <c r="V66" s="42">
        <v>0</v>
      </c>
      <c r="W66" s="29">
        <f t="shared" si="3"/>
        <v>1</v>
      </c>
      <c r="X66" s="29">
        <f t="shared" si="3"/>
        <v>0.8158713534333775</v>
      </c>
      <c r="Y66" s="29"/>
      <c r="Z66" s="29"/>
      <c r="AA66" s="29"/>
    </row>
    <row r="67" spans="1:27" ht="60" customHeight="1">
      <c r="A67" s="2">
        <v>56</v>
      </c>
      <c r="B67" s="1" t="str">
        <f>'[3]08'!B24</f>
        <v>Ban Điều phối Chương trình giảm nghèo dựa trên phát triển hàng hóa Thành phố Hà Giang</v>
      </c>
      <c r="C67" s="27">
        <f t="shared" si="13"/>
        <v>144761.71541400003</v>
      </c>
      <c r="D67" s="27">
        <f>'[3]08'!C24</f>
        <v>144761.71541400003</v>
      </c>
      <c r="E67" s="28">
        <f>'[3]09'!C66-H67</f>
        <v>0</v>
      </c>
      <c r="F67" s="27"/>
      <c r="G67" s="27"/>
      <c r="H67" s="27"/>
      <c r="I67" s="27"/>
      <c r="J67" s="28">
        <f t="shared" si="6"/>
        <v>144761.71541400003</v>
      </c>
      <c r="K67" s="27">
        <v>76728.85733299999</v>
      </c>
      <c r="L67" s="27"/>
      <c r="M67" s="27"/>
      <c r="N67" s="27"/>
      <c r="O67" s="27"/>
      <c r="P67" s="27"/>
      <c r="Q67" s="27">
        <f t="shared" si="14"/>
        <v>0</v>
      </c>
      <c r="R67" s="27">
        <f t="shared" si="7"/>
        <v>68032.85808100004</v>
      </c>
      <c r="S67" s="27">
        <f t="shared" si="8"/>
        <v>0</v>
      </c>
      <c r="T67" s="27">
        <f t="shared" si="2"/>
        <v>68032.85808100004</v>
      </c>
      <c r="U67" s="27"/>
      <c r="V67" s="42">
        <v>0</v>
      </c>
      <c r="W67" s="29">
        <f t="shared" si="3"/>
        <v>1</v>
      </c>
      <c r="X67" s="29">
        <f t="shared" si="3"/>
        <v>0.5300355630186148</v>
      </c>
      <c r="Y67" s="29"/>
      <c r="Z67" s="29"/>
      <c r="AA67" s="29"/>
    </row>
    <row r="68" spans="1:27" ht="53.25" customHeight="1">
      <c r="A68" s="2">
        <v>57</v>
      </c>
      <c r="B68" s="1" t="str">
        <f>'[3]08'!B25</f>
        <v>Ban quản lý dự án ĐTXD công trình nông nghiệp &amp; PTNT tỉnh Hà Giang</v>
      </c>
      <c r="C68" s="27">
        <f t="shared" si="13"/>
        <v>370455.005312</v>
      </c>
      <c r="D68" s="27">
        <f>'[3]08'!C25</f>
        <v>367731.005312</v>
      </c>
      <c r="E68" s="28">
        <f>'[3]09'!C59</f>
        <v>2724</v>
      </c>
      <c r="F68" s="27"/>
      <c r="G68" s="27"/>
      <c r="H68" s="27"/>
      <c r="I68" s="27"/>
      <c r="J68" s="28">
        <f t="shared" si="6"/>
        <v>354784.578098</v>
      </c>
      <c r="K68" s="27">
        <v>199354.496035</v>
      </c>
      <c r="L68" s="27">
        <f>'[3]09'!D59</f>
        <v>2699.6135489999997</v>
      </c>
      <c r="M68" s="27"/>
      <c r="N68" s="27"/>
      <c r="O68" s="27"/>
      <c r="P68" s="27"/>
      <c r="Q68" s="27"/>
      <c r="R68" s="27">
        <f t="shared" si="7"/>
        <v>152730.468514</v>
      </c>
      <c r="S68" s="27">
        <f t="shared" si="8"/>
        <v>0.3864510000003065</v>
      </c>
      <c r="T68" s="27">
        <f t="shared" si="2"/>
        <v>152730.082063</v>
      </c>
      <c r="U68" s="27">
        <v>24</v>
      </c>
      <c r="V68" s="42">
        <v>15646.427214</v>
      </c>
      <c r="W68" s="29">
        <f t="shared" si="3"/>
        <v>0.957699512790218</v>
      </c>
      <c r="X68" s="29">
        <f t="shared" si="3"/>
        <v>0.5421204444424218</v>
      </c>
      <c r="Y68" s="29">
        <f t="shared" si="4"/>
        <v>0.991047558370044</v>
      </c>
      <c r="Z68" s="29"/>
      <c r="AA68" s="29"/>
    </row>
    <row r="69" spans="1:27" ht="22.5" customHeight="1">
      <c r="A69" s="2">
        <v>58</v>
      </c>
      <c r="B69" s="1" t="str">
        <f>'[3]08'!B28</f>
        <v>Ban quản lý dự án KfW8 tỉnh </v>
      </c>
      <c r="C69" s="27">
        <f t="shared" si="13"/>
        <v>3780</v>
      </c>
      <c r="D69" s="27">
        <f>'[3]08'!C28</f>
        <v>3780</v>
      </c>
      <c r="E69" s="28"/>
      <c r="F69" s="27"/>
      <c r="G69" s="27"/>
      <c r="H69" s="27"/>
      <c r="I69" s="27"/>
      <c r="J69" s="28">
        <f t="shared" si="6"/>
        <v>3502.873005</v>
      </c>
      <c r="K69" s="27">
        <v>3502.873005</v>
      </c>
      <c r="L69" s="27"/>
      <c r="M69" s="27"/>
      <c r="N69" s="27"/>
      <c r="O69" s="27"/>
      <c r="P69" s="27"/>
      <c r="Q69" s="27"/>
      <c r="R69" s="27">
        <f t="shared" si="7"/>
        <v>0</v>
      </c>
      <c r="S69" s="27">
        <f t="shared" si="8"/>
        <v>0</v>
      </c>
      <c r="T69" s="27">
        <f t="shared" si="2"/>
        <v>0</v>
      </c>
      <c r="U69" s="27"/>
      <c r="V69" s="41">
        <v>277.126995</v>
      </c>
      <c r="W69" s="29">
        <f t="shared" si="3"/>
        <v>0.9266859801587302</v>
      </c>
      <c r="X69" s="29">
        <f t="shared" si="3"/>
        <v>0.9266859801587302</v>
      </c>
      <c r="Y69" s="29"/>
      <c r="Z69" s="29"/>
      <c r="AA69" s="29"/>
    </row>
    <row r="70" spans="1:27" ht="35.25" customHeight="1">
      <c r="A70" s="2">
        <v>59</v>
      </c>
      <c r="B70" s="1" t="str">
        <f>'[3]08'!B34</f>
        <v>Ban quản lý khai thác công trình thủy lợi</v>
      </c>
      <c r="C70" s="27">
        <f>SUM(D70:G70)</f>
        <v>15210</v>
      </c>
      <c r="D70" s="27">
        <f>'[3]08'!C34</f>
        <v>6600</v>
      </c>
      <c r="E70" s="28">
        <f>'[3]09'!C61</f>
        <v>8610</v>
      </c>
      <c r="F70" s="27"/>
      <c r="G70" s="27"/>
      <c r="H70" s="27"/>
      <c r="I70" s="27"/>
      <c r="J70" s="28">
        <f t="shared" si="6"/>
        <v>15170</v>
      </c>
      <c r="K70" s="27"/>
      <c r="L70" s="27">
        <f>'[3]09'!D61</f>
        <v>8570</v>
      </c>
      <c r="M70" s="27"/>
      <c r="N70" s="27"/>
      <c r="O70" s="27"/>
      <c r="P70" s="27"/>
      <c r="Q70" s="27"/>
      <c r="R70" s="27">
        <f t="shared" si="7"/>
        <v>6600</v>
      </c>
      <c r="S70" s="27">
        <f t="shared" si="8"/>
        <v>0</v>
      </c>
      <c r="T70" s="27">
        <f t="shared" si="2"/>
        <v>6600</v>
      </c>
      <c r="U70" s="27">
        <v>40</v>
      </c>
      <c r="V70" s="41"/>
      <c r="W70" s="29">
        <f t="shared" si="3"/>
        <v>0.997370151216305</v>
      </c>
      <c r="X70" s="29">
        <f t="shared" si="3"/>
        <v>0</v>
      </c>
      <c r="Y70" s="29">
        <f t="shared" si="4"/>
        <v>0.9953542392566783</v>
      </c>
      <c r="Z70" s="29"/>
      <c r="AA70" s="29"/>
    </row>
    <row r="71" spans="1:27" ht="22.5" customHeight="1">
      <c r="A71" s="2">
        <v>60</v>
      </c>
      <c r="B71" s="1" t="str">
        <f>'[3]08'!B35</f>
        <v>Huyện Yên Minh</v>
      </c>
      <c r="C71" s="27">
        <f t="shared" si="13"/>
        <v>78826.5613</v>
      </c>
      <c r="D71" s="27">
        <f>'[3]08'!C35</f>
        <v>78826.5613</v>
      </c>
      <c r="E71" s="28"/>
      <c r="F71" s="27"/>
      <c r="G71" s="27"/>
      <c r="H71" s="27"/>
      <c r="I71" s="27"/>
      <c r="J71" s="28">
        <f t="shared" si="6"/>
        <v>66481.3741</v>
      </c>
      <c r="K71" s="27">
        <v>28912.60656</v>
      </c>
      <c r="L71" s="27"/>
      <c r="M71" s="27"/>
      <c r="N71" s="27"/>
      <c r="O71" s="27"/>
      <c r="P71" s="27"/>
      <c r="Q71" s="27"/>
      <c r="R71" s="27">
        <f t="shared" si="7"/>
        <v>37568.76754</v>
      </c>
      <c r="S71" s="27">
        <f t="shared" si="8"/>
        <v>0</v>
      </c>
      <c r="T71" s="27">
        <f t="shared" si="2"/>
        <v>37568.76754</v>
      </c>
      <c r="U71" s="27"/>
      <c r="V71" s="41">
        <v>12345.1872</v>
      </c>
      <c r="W71" s="29">
        <f t="shared" si="3"/>
        <v>0.8433879773974106</v>
      </c>
      <c r="X71" s="29">
        <f t="shared" si="3"/>
        <v>0.3667876168029671</v>
      </c>
      <c r="Y71" s="29"/>
      <c r="Z71" s="29"/>
      <c r="AA71" s="29"/>
    </row>
    <row r="72" spans="1:27" ht="22.5" customHeight="1">
      <c r="A72" s="2">
        <v>61</v>
      </c>
      <c r="B72" s="1" t="str">
        <f>'[3]08'!B36</f>
        <v>Huyện Quản Bạ</v>
      </c>
      <c r="C72" s="27">
        <f t="shared" si="13"/>
        <v>306661.804</v>
      </c>
      <c r="D72" s="27">
        <f>'[3]08'!C36</f>
        <v>306661.804</v>
      </c>
      <c r="E72" s="28"/>
      <c r="F72" s="27"/>
      <c r="G72" s="27"/>
      <c r="H72" s="27"/>
      <c r="I72" s="27"/>
      <c r="J72" s="28">
        <f t="shared" si="6"/>
        <v>306661.804</v>
      </c>
      <c r="K72" s="27">
        <v>255555.61000000002</v>
      </c>
      <c r="L72" s="27"/>
      <c r="M72" s="27"/>
      <c r="N72" s="27"/>
      <c r="O72" s="27"/>
      <c r="P72" s="27"/>
      <c r="Q72" s="27"/>
      <c r="R72" s="27">
        <f t="shared" si="7"/>
        <v>51106.19399999999</v>
      </c>
      <c r="S72" s="27">
        <f t="shared" si="8"/>
        <v>0</v>
      </c>
      <c r="T72" s="27">
        <f t="shared" si="2"/>
        <v>51106.19399999999</v>
      </c>
      <c r="U72" s="27"/>
      <c r="V72" s="41"/>
      <c r="W72" s="29">
        <f t="shared" si="3"/>
        <v>1</v>
      </c>
      <c r="X72" s="29">
        <f t="shared" si="3"/>
        <v>0.833346724850024</v>
      </c>
      <c r="Y72" s="29"/>
      <c r="Z72" s="29"/>
      <c r="AA72" s="29"/>
    </row>
    <row r="73" spans="1:27" ht="22.5" customHeight="1">
      <c r="A73" s="2">
        <v>62</v>
      </c>
      <c r="B73" s="1" t="str">
        <f>'[3]08'!B37</f>
        <v>Huyện Đồng Văn</v>
      </c>
      <c r="C73" s="27">
        <f t="shared" si="13"/>
        <v>222908</v>
      </c>
      <c r="D73" s="27">
        <f>'[3]08'!C37</f>
        <v>222908</v>
      </c>
      <c r="E73" s="28"/>
      <c r="F73" s="27"/>
      <c r="G73" s="27"/>
      <c r="H73" s="27"/>
      <c r="I73" s="27"/>
      <c r="J73" s="28">
        <f t="shared" si="6"/>
        <v>222526</v>
      </c>
      <c r="K73" s="27">
        <v>152312.494</v>
      </c>
      <c r="L73" s="27"/>
      <c r="M73" s="27"/>
      <c r="N73" s="27"/>
      <c r="O73" s="27"/>
      <c r="P73" s="27"/>
      <c r="Q73" s="27"/>
      <c r="R73" s="27">
        <f t="shared" si="7"/>
        <v>70213.506</v>
      </c>
      <c r="S73" s="27">
        <f t="shared" si="8"/>
        <v>0</v>
      </c>
      <c r="T73" s="27">
        <f t="shared" si="2"/>
        <v>70213.506</v>
      </c>
      <c r="U73" s="27"/>
      <c r="V73" s="41">
        <v>382</v>
      </c>
      <c r="W73" s="29">
        <f t="shared" si="3"/>
        <v>0.9982862885136469</v>
      </c>
      <c r="X73" s="29">
        <f t="shared" si="3"/>
        <v>0.6832975667091357</v>
      </c>
      <c r="Y73" s="29"/>
      <c r="Z73" s="29"/>
      <c r="AA73" s="29"/>
    </row>
    <row r="74" spans="1:27" ht="22.5" customHeight="1">
      <c r="A74" s="2">
        <v>63</v>
      </c>
      <c r="B74" s="1" t="str">
        <f>'[3]08'!B38</f>
        <v>Huyện Mèo Vạc</v>
      </c>
      <c r="C74" s="27">
        <f t="shared" si="13"/>
        <v>283061.76490000007</v>
      </c>
      <c r="D74" s="27">
        <f>'[3]08'!C38</f>
        <v>283061.76490000007</v>
      </c>
      <c r="E74" s="28"/>
      <c r="F74" s="27"/>
      <c r="G74" s="27"/>
      <c r="H74" s="27"/>
      <c r="I74" s="27"/>
      <c r="J74" s="28">
        <f t="shared" si="6"/>
        <v>249096.56569400008</v>
      </c>
      <c r="K74" s="27">
        <v>180762.246828</v>
      </c>
      <c r="L74" s="27"/>
      <c r="M74" s="27"/>
      <c r="N74" s="27"/>
      <c r="O74" s="27"/>
      <c r="P74" s="27"/>
      <c r="Q74" s="27"/>
      <c r="R74" s="27">
        <f t="shared" si="7"/>
        <v>68334.31886600007</v>
      </c>
      <c r="S74" s="27">
        <f t="shared" si="8"/>
        <v>0</v>
      </c>
      <c r="T74" s="27">
        <f t="shared" si="2"/>
        <v>68334.31886600007</v>
      </c>
      <c r="U74" s="27"/>
      <c r="V74" s="41">
        <v>33965.199206</v>
      </c>
      <c r="W74" s="29">
        <f t="shared" si="3"/>
        <v>0.880007816604976</v>
      </c>
      <c r="X74" s="29">
        <f t="shared" si="3"/>
        <v>0.6385964804955541</v>
      </c>
      <c r="Y74" s="29"/>
      <c r="Z74" s="29"/>
      <c r="AA74" s="29"/>
    </row>
    <row r="75" spans="1:27" ht="22.5" customHeight="1">
      <c r="A75" s="2">
        <v>64</v>
      </c>
      <c r="B75" s="1" t="str">
        <f>'[3]08'!B39</f>
        <v>Huyện Vị Xuyên</v>
      </c>
      <c r="C75" s="27">
        <f t="shared" si="13"/>
        <v>273554.90599999996</v>
      </c>
      <c r="D75" s="27">
        <f>'[3]08'!C39</f>
        <v>273554.90599999996</v>
      </c>
      <c r="E75" s="28"/>
      <c r="F75" s="27"/>
      <c r="G75" s="27"/>
      <c r="H75" s="27"/>
      <c r="I75" s="27"/>
      <c r="J75" s="28">
        <f t="shared" si="6"/>
        <v>273554.00599999994</v>
      </c>
      <c r="K75" s="27">
        <v>164944.774</v>
      </c>
      <c r="L75" s="27"/>
      <c r="M75" s="27"/>
      <c r="N75" s="27"/>
      <c r="O75" s="27"/>
      <c r="P75" s="27"/>
      <c r="Q75" s="27"/>
      <c r="R75" s="27">
        <f t="shared" si="7"/>
        <v>108609.23199999996</v>
      </c>
      <c r="S75" s="27">
        <f t="shared" si="8"/>
        <v>0</v>
      </c>
      <c r="T75" s="27">
        <f t="shared" si="2"/>
        <v>108609.23199999996</v>
      </c>
      <c r="U75" s="27"/>
      <c r="V75" s="41">
        <v>0.9</v>
      </c>
      <c r="W75" s="29">
        <f t="shared" si="3"/>
        <v>0.9999967099840643</v>
      </c>
      <c r="X75" s="29">
        <f t="shared" si="3"/>
        <v>0.6029677055033333</v>
      </c>
      <c r="Y75" s="29"/>
      <c r="Z75" s="29"/>
      <c r="AA75" s="29"/>
    </row>
    <row r="76" spans="1:27" ht="22.5" customHeight="1">
      <c r="A76" s="2">
        <v>65</v>
      </c>
      <c r="B76" s="1" t="str">
        <f>'[3]08'!B40</f>
        <v>Huyện Xín Mần</v>
      </c>
      <c r="C76" s="27">
        <f t="shared" si="13"/>
        <v>47333.303</v>
      </c>
      <c r="D76" s="27">
        <f>'[3]08'!C40</f>
        <v>47333.303</v>
      </c>
      <c r="E76" s="28"/>
      <c r="F76" s="27"/>
      <c r="G76" s="27"/>
      <c r="H76" s="27"/>
      <c r="I76" s="27"/>
      <c r="J76" s="28">
        <f t="shared" si="6"/>
        <v>47333.282</v>
      </c>
      <c r="K76" s="27">
        <v>42344.845</v>
      </c>
      <c r="L76" s="27"/>
      <c r="M76" s="27"/>
      <c r="N76" s="27"/>
      <c r="O76" s="27"/>
      <c r="P76" s="27"/>
      <c r="Q76" s="27"/>
      <c r="R76" s="27">
        <f t="shared" si="7"/>
        <v>4988.436999999998</v>
      </c>
      <c r="S76" s="27">
        <f t="shared" si="8"/>
        <v>0</v>
      </c>
      <c r="T76" s="27">
        <f aca="true" t="shared" si="15" ref="T76:T84">D76+I76-K76-P76-V76</f>
        <v>4988.436999999998</v>
      </c>
      <c r="U76" s="27"/>
      <c r="V76" s="42">
        <v>0.021000000000640284</v>
      </c>
      <c r="W76" s="29">
        <f aca="true" t="shared" si="16" ref="W76:X82">J76/C76</f>
        <v>0.9999995563377438</v>
      </c>
      <c r="X76" s="29">
        <f t="shared" si="16"/>
        <v>0.8946099747148429</v>
      </c>
      <c r="Y76" s="29"/>
      <c r="Z76" s="29"/>
      <c r="AA76" s="29"/>
    </row>
    <row r="77" spans="1:27" ht="22.5" customHeight="1">
      <c r="A77" s="2">
        <v>66</v>
      </c>
      <c r="B77" s="1" t="str">
        <f>'[3]08'!B41</f>
        <v>Thành phố Hà Giang</v>
      </c>
      <c r="C77" s="27">
        <f t="shared" si="13"/>
        <v>2704.134</v>
      </c>
      <c r="D77" s="27">
        <f>'[3]08'!C41</f>
        <v>2704.134</v>
      </c>
      <c r="E77" s="28"/>
      <c r="F77" s="27"/>
      <c r="G77" s="27"/>
      <c r="H77" s="27"/>
      <c r="I77" s="27"/>
      <c r="J77" s="28">
        <f aca="true" t="shared" si="17" ref="J77:J84">SUM(K77:N77)+R77</f>
        <v>2704.133</v>
      </c>
      <c r="K77" s="27">
        <v>2704.133</v>
      </c>
      <c r="L77" s="27"/>
      <c r="M77" s="27"/>
      <c r="N77" s="27"/>
      <c r="O77" s="27"/>
      <c r="P77" s="27"/>
      <c r="Q77" s="27"/>
      <c r="R77" s="27"/>
      <c r="S77" s="27">
        <f aca="true" t="shared" si="18" ref="S77:S84">E77+H77-L77-O77-U77</f>
        <v>0</v>
      </c>
      <c r="T77" s="27">
        <f t="shared" si="15"/>
        <v>0.0010000000002037268</v>
      </c>
      <c r="U77" s="27"/>
      <c r="V77" s="41"/>
      <c r="W77" s="29">
        <f t="shared" si="16"/>
        <v>0.9999996301958408</v>
      </c>
      <c r="X77" s="29">
        <f t="shared" si="16"/>
        <v>0.9999996301958408</v>
      </c>
      <c r="Y77" s="29"/>
      <c r="Z77" s="29"/>
      <c r="AA77" s="29"/>
    </row>
    <row r="78" spans="1:27" ht="22.5" customHeight="1">
      <c r="A78" s="2">
        <v>67</v>
      </c>
      <c r="B78" s="1" t="str">
        <f>'[3]08'!B42</f>
        <v>Huyện Hoàng Su Phì</v>
      </c>
      <c r="C78" s="27">
        <f t="shared" si="13"/>
        <v>227970.3764</v>
      </c>
      <c r="D78" s="27">
        <f>'[3]08'!C42</f>
        <v>227970.3764</v>
      </c>
      <c r="E78" s="28"/>
      <c r="F78" s="27"/>
      <c r="G78" s="27"/>
      <c r="H78" s="27"/>
      <c r="I78" s="27"/>
      <c r="J78" s="28">
        <f t="shared" si="17"/>
        <v>227196.3943</v>
      </c>
      <c r="K78" s="27">
        <v>183018.87470000001</v>
      </c>
      <c r="L78" s="27"/>
      <c r="M78" s="27"/>
      <c r="N78" s="27"/>
      <c r="O78" s="27"/>
      <c r="P78" s="27"/>
      <c r="Q78" s="27"/>
      <c r="R78" s="27">
        <f aca="true" t="shared" si="19" ref="R78:R84">S78+T78</f>
        <v>44177.51959999999</v>
      </c>
      <c r="S78" s="27">
        <f t="shared" si="18"/>
        <v>0</v>
      </c>
      <c r="T78" s="27">
        <f t="shared" si="15"/>
        <v>44177.51959999999</v>
      </c>
      <c r="U78" s="27"/>
      <c r="V78" s="41">
        <v>773.9821</v>
      </c>
      <c r="W78" s="29">
        <f t="shared" si="16"/>
        <v>0.9966049005479468</v>
      </c>
      <c r="X78" s="29">
        <f t="shared" si="16"/>
        <v>0.8028186713999741</v>
      </c>
      <c r="Y78" s="29"/>
      <c r="Z78" s="29"/>
      <c r="AA78" s="29"/>
    </row>
    <row r="79" spans="1:27" ht="22.5" customHeight="1">
      <c r="A79" s="2">
        <v>68</v>
      </c>
      <c r="B79" s="1" t="str">
        <f>'[3]08'!B43</f>
        <v>Huyện Bắc Mê</v>
      </c>
      <c r="C79" s="27">
        <f t="shared" si="13"/>
        <v>67554</v>
      </c>
      <c r="D79" s="27">
        <f>'[3]08'!C43</f>
        <v>67554</v>
      </c>
      <c r="E79" s="28"/>
      <c r="F79" s="27"/>
      <c r="G79" s="27"/>
      <c r="H79" s="27"/>
      <c r="I79" s="27"/>
      <c r="J79" s="28">
        <f t="shared" si="17"/>
        <v>11979.499934</v>
      </c>
      <c r="K79" s="27">
        <v>11979.499934</v>
      </c>
      <c r="L79" s="27"/>
      <c r="M79" s="27"/>
      <c r="N79" s="27"/>
      <c r="O79" s="27"/>
      <c r="P79" s="27"/>
      <c r="Q79" s="27"/>
      <c r="R79" s="27"/>
      <c r="S79" s="27">
        <f t="shared" si="18"/>
        <v>0</v>
      </c>
      <c r="T79" s="27">
        <f t="shared" si="15"/>
        <v>-0.23505499999737367</v>
      </c>
      <c r="U79" s="27"/>
      <c r="V79" s="42">
        <v>55574.735121</v>
      </c>
      <c r="W79" s="29">
        <f t="shared" si="16"/>
        <v>0.17733220733043195</v>
      </c>
      <c r="X79" s="29">
        <f t="shared" si="16"/>
        <v>0.17733220733043195</v>
      </c>
      <c r="Y79" s="29"/>
      <c r="Z79" s="29"/>
      <c r="AA79" s="29"/>
    </row>
    <row r="80" spans="1:27" ht="22.5" customHeight="1">
      <c r="A80" s="2">
        <v>69</v>
      </c>
      <c r="B80" s="1" t="str">
        <f>'[3]08'!B44</f>
        <v>Huyện Bắc Quang</v>
      </c>
      <c r="C80" s="27">
        <f t="shared" si="13"/>
        <v>106195.214</v>
      </c>
      <c r="D80" s="27">
        <f>'[3]08'!C44</f>
        <v>106195.214</v>
      </c>
      <c r="E80" s="28"/>
      <c r="F80" s="27"/>
      <c r="G80" s="27"/>
      <c r="H80" s="27"/>
      <c r="I80" s="27"/>
      <c r="J80" s="28">
        <f t="shared" si="17"/>
        <v>106193.62000000001</v>
      </c>
      <c r="K80" s="27">
        <v>46224.963</v>
      </c>
      <c r="L80" s="27"/>
      <c r="M80" s="27"/>
      <c r="N80" s="27"/>
      <c r="O80" s="27"/>
      <c r="P80" s="27"/>
      <c r="Q80" s="27"/>
      <c r="R80" s="27">
        <f t="shared" si="19"/>
        <v>59968.65700000001</v>
      </c>
      <c r="S80" s="27">
        <f t="shared" si="18"/>
        <v>0</v>
      </c>
      <c r="T80" s="27">
        <f t="shared" si="15"/>
        <v>59968.65700000001</v>
      </c>
      <c r="U80" s="27"/>
      <c r="V80" s="41">
        <v>1.594</v>
      </c>
      <c r="W80" s="29">
        <f t="shared" si="16"/>
        <v>0.9999849899073606</v>
      </c>
      <c r="X80" s="29">
        <f t="shared" si="16"/>
        <v>0.4352829215071783</v>
      </c>
      <c r="Y80" s="29"/>
      <c r="Z80" s="29"/>
      <c r="AA80" s="29"/>
    </row>
    <row r="81" spans="1:27" ht="22.5" customHeight="1">
      <c r="A81" s="2">
        <v>70</v>
      </c>
      <c r="B81" s="1" t="str">
        <f>'[3]08'!B45</f>
        <v>Huyện Quang Bình</v>
      </c>
      <c r="C81" s="27">
        <f t="shared" si="13"/>
        <v>145895.082128</v>
      </c>
      <c r="D81" s="27">
        <f>'[3]08'!C45</f>
        <v>145895.082128</v>
      </c>
      <c r="E81" s="28"/>
      <c r="F81" s="27"/>
      <c r="G81" s="27"/>
      <c r="H81" s="27"/>
      <c r="I81" s="27"/>
      <c r="J81" s="28">
        <f t="shared" si="17"/>
        <v>145895.082128</v>
      </c>
      <c r="K81" s="27">
        <v>118466.83360000001</v>
      </c>
      <c r="L81" s="27"/>
      <c r="M81" s="27"/>
      <c r="N81" s="27"/>
      <c r="O81" s="27"/>
      <c r="P81" s="27"/>
      <c r="Q81" s="27"/>
      <c r="R81" s="27">
        <f t="shared" si="19"/>
        <v>27428.248527999996</v>
      </c>
      <c r="S81" s="27">
        <f t="shared" si="18"/>
        <v>0</v>
      </c>
      <c r="T81" s="27">
        <f t="shared" si="15"/>
        <v>27428.248527999996</v>
      </c>
      <c r="U81" s="27"/>
      <c r="V81" s="41"/>
      <c r="W81" s="29">
        <f t="shared" si="16"/>
        <v>1</v>
      </c>
      <c r="X81" s="29">
        <f t="shared" si="16"/>
        <v>0.8120001844617626</v>
      </c>
      <c r="Y81" s="29"/>
      <c r="Z81" s="29"/>
      <c r="AA81" s="29"/>
    </row>
    <row r="82" spans="1:27" ht="38.25" customHeight="1">
      <c r="A82" s="2">
        <v>71</v>
      </c>
      <c r="B82" s="1" t="str">
        <f>'[3]08'!B46</f>
        <v>Chi đầu tư phát triển khác và chi đầu tư, hỗ trợ vốn cho doanh nghiệp</v>
      </c>
      <c r="C82" s="27">
        <f t="shared" si="13"/>
        <v>61663.172999999995</v>
      </c>
      <c r="D82" s="27">
        <f>'[3]08'!C46</f>
        <v>61663.172999999995</v>
      </c>
      <c r="E82" s="28"/>
      <c r="F82" s="27"/>
      <c r="G82" s="27"/>
      <c r="H82" s="27"/>
      <c r="I82" s="27"/>
      <c r="J82" s="28">
        <f t="shared" si="17"/>
        <v>61663.172999999995</v>
      </c>
      <c r="K82" s="27">
        <f>'[3]08'!D46</f>
        <v>61663.172999999995</v>
      </c>
      <c r="L82" s="27"/>
      <c r="M82" s="27"/>
      <c r="N82" s="27"/>
      <c r="O82" s="27"/>
      <c r="P82" s="27"/>
      <c r="Q82" s="27"/>
      <c r="R82" s="27"/>
      <c r="S82" s="27">
        <f t="shared" si="18"/>
        <v>0</v>
      </c>
      <c r="T82" s="27">
        <f t="shared" si="15"/>
        <v>0</v>
      </c>
      <c r="U82" s="27"/>
      <c r="V82" s="27"/>
      <c r="W82" s="29">
        <f t="shared" si="16"/>
        <v>1</v>
      </c>
      <c r="X82" s="29">
        <f t="shared" si="16"/>
        <v>1</v>
      </c>
      <c r="Y82" s="29"/>
      <c r="Z82" s="29"/>
      <c r="AA82" s="29"/>
    </row>
    <row r="83" spans="1:27" s="34" customFormat="1" ht="42.75" customHeight="1">
      <c r="A83" s="30" t="s">
        <v>2</v>
      </c>
      <c r="B83" s="31" t="s">
        <v>22</v>
      </c>
      <c r="C83" s="32">
        <f>'[3]01'!C25</f>
        <v>2219</v>
      </c>
      <c r="D83" s="32"/>
      <c r="E83" s="33"/>
      <c r="F83" s="32"/>
      <c r="G83" s="32"/>
      <c r="H83" s="32"/>
      <c r="I83" s="32"/>
      <c r="J83" s="33">
        <f t="shared" si="17"/>
        <v>1268.233</v>
      </c>
      <c r="K83" s="32">
        <f>'[3]01'!D25</f>
        <v>1268.233</v>
      </c>
      <c r="L83" s="32"/>
      <c r="M83" s="32"/>
      <c r="N83" s="32"/>
      <c r="O83" s="32"/>
      <c r="P83" s="32"/>
      <c r="Q83" s="27"/>
      <c r="R83" s="32">
        <f>S83+T83</f>
        <v>0</v>
      </c>
      <c r="S83" s="27">
        <f t="shared" si="18"/>
        <v>0</v>
      </c>
      <c r="T83" s="27"/>
      <c r="U83" s="32"/>
      <c r="V83" s="32">
        <v>951</v>
      </c>
      <c r="W83" s="25">
        <f>J83/C83</f>
        <v>0.5715335736818387</v>
      </c>
      <c r="X83" s="25"/>
      <c r="Y83" s="25">
        <f>K83/C83</f>
        <v>0.5715335736818387</v>
      </c>
      <c r="Z83" s="25"/>
      <c r="AA83" s="25"/>
    </row>
    <row r="84" spans="1:27" s="5" customFormat="1" ht="23.25" customHeight="1">
      <c r="A84" s="30" t="s">
        <v>3</v>
      </c>
      <c r="B84" s="31" t="s">
        <v>23</v>
      </c>
      <c r="C84" s="32">
        <f>SUM(D84:H84)</f>
        <v>6861</v>
      </c>
      <c r="D84" s="32"/>
      <c r="E84" s="33"/>
      <c r="F84" s="32">
        <f>6861</f>
        <v>6861</v>
      </c>
      <c r="G84" s="32"/>
      <c r="H84" s="32"/>
      <c r="I84" s="32"/>
      <c r="J84" s="33">
        <f t="shared" si="17"/>
        <v>6861</v>
      </c>
      <c r="K84" s="32"/>
      <c r="L84" s="32"/>
      <c r="M84" s="32">
        <f>'[3]01'!D26</f>
        <v>6861</v>
      </c>
      <c r="N84" s="32"/>
      <c r="O84" s="32"/>
      <c r="P84" s="32"/>
      <c r="Q84" s="32"/>
      <c r="R84" s="32">
        <f t="shared" si="19"/>
        <v>0</v>
      </c>
      <c r="S84" s="27">
        <f t="shared" si="18"/>
        <v>0</v>
      </c>
      <c r="T84" s="27">
        <f t="shared" si="15"/>
        <v>0</v>
      </c>
      <c r="U84" s="32"/>
      <c r="V84" s="32"/>
      <c r="W84" s="25">
        <f>J84/C84</f>
        <v>1</v>
      </c>
      <c r="X84" s="25"/>
      <c r="Y84" s="25"/>
      <c r="Z84" s="25">
        <f>M84/F84</f>
        <v>1</v>
      </c>
      <c r="AA84" s="25"/>
    </row>
    <row r="85" spans="1:27" s="5" customFormat="1" ht="24" customHeight="1" hidden="1">
      <c r="A85" s="30" t="s">
        <v>4</v>
      </c>
      <c r="B85" s="31" t="s">
        <v>9</v>
      </c>
      <c r="C85" s="32">
        <f>SUM(D85:H85)</f>
        <v>0</v>
      </c>
      <c r="D85" s="32"/>
      <c r="E85" s="33"/>
      <c r="F85" s="32"/>
      <c r="G85" s="32"/>
      <c r="H85" s="32"/>
      <c r="I85" s="32"/>
      <c r="J85" s="33">
        <f>SUM(K85:O85)</f>
        <v>0</v>
      </c>
      <c r="K85" s="32"/>
      <c r="L85" s="32"/>
      <c r="M85" s="32"/>
      <c r="N85" s="32"/>
      <c r="O85" s="32"/>
      <c r="P85" s="32"/>
      <c r="Q85" s="32">
        <f>C85-J85</f>
        <v>0</v>
      </c>
      <c r="R85" s="32">
        <v>0</v>
      </c>
      <c r="S85" s="32"/>
      <c r="T85" s="32"/>
      <c r="U85" s="32"/>
      <c r="V85" s="32"/>
      <c r="W85" s="25"/>
      <c r="X85" s="25"/>
      <c r="Y85" s="25"/>
      <c r="Z85" s="25"/>
      <c r="AA85" s="25"/>
    </row>
    <row r="86" spans="1:27" s="5" customFormat="1" ht="24" customHeight="1" hidden="1">
      <c r="A86" s="35" t="s">
        <v>5</v>
      </c>
      <c r="B86" s="36" t="s">
        <v>10</v>
      </c>
      <c r="C86" s="32">
        <f>SUM(D86:H86)</f>
        <v>0</v>
      </c>
      <c r="D86" s="37"/>
      <c r="E86" s="44"/>
      <c r="F86" s="37"/>
      <c r="G86" s="37"/>
      <c r="H86" s="37"/>
      <c r="I86" s="37"/>
      <c r="J86" s="33">
        <f>SUM(K86:O86)</f>
        <v>0</v>
      </c>
      <c r="K86" s="37"/>
      <c r="L86" s="37"/>
      <c r="M86" s="37"/>
      <c r="N86" s="37"/>
      <c r="O86" s="37"/>
      <c r="P86" s="37"/>
      <c r="Q86" s="32">
        <f>C86-J86</f>
        <v>0</v>
      </c>
      <c r="R86" s="32">
        <v>0</v>
      </c>
      <c r="S86" s="32"/>
      <c r="T86" s="32"/>
      <c r="U86" s="32"/>
      <c r="V86" s="37"/>
      <c r="W86" s="25"/>
      <c r="X86" s="25"/>
      <c r="Y86" s="25"/>
      <c r="Z86" s="25"/>
      <c r="AA86" s="25"/>
    </row>
    <row r="87" spans="1:27" s="5" customFormat="1" ht="6.75" customHeight="1" hidden="1">
      <c r="A87" s="35" t="s">
        <v>11</v>
      </c>
      <c r="B87" s="36" t="s">
        <v>24</v>
      </c>
      <c r="C87" s="32">
        <f>SUM(D87:H87)</f>
        <v>0</v>
      </c>
      <c r="D87" s="37"/>
      <c r="E87" s="44"/>
      <c r="F87" s="37"/>
      <c r="G87" s="37"/>
      <c r="H87" s="37"/>
      <c r="I87" s="37"/>
      <c r="J87" s="33">
        <f>SUM(K87:O87)</f>
        <v>0</v>
      </c>
      <c r="K87" s="37"/>
      <c r="L87" s="37"/>
      <c r="M87" s="37"/>
      <c r="N87" s="37"/>
      <c r="O87" s="37"/>
      <c r="P87" s="37"/>
      <c r="Q87" s="32">
        <f>C87-J87</f>
        <v>0</v>
      </c>
      <c r="R87" s="32">
        <v>0</v>
      </c>
      <c r="S87" s="32"/>
      <c r="T87" s="32"/>
      <c r="U87" s="32"/>
      <c r="V87" s="37"/>
      <c r="W87" s="25"/>
      <c r="X87" s="25"/>
      <c r="Y87" s="25"/>
      <c r="Z87" s="25"/>
      <c r="AA87" s="25"/>
    </row>
    <row r="88" spans="1:27" s="4" customFormat="1" ht="8.25" customHeight="1">
      <c r="A88" s="38"/>
      <c r="B88" s="38"/>
      <c r="C88" s="39"/>
      <c r="D88" s="39"/>
      <c r="E88" s="45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</sheetData>
  <sheetProtection/>
  <mergeCells count="32">
    <mergeCell ref="AA7:AA8"/>
    <mergeCell ref="A3:AA3"/>
    <mergeCell ref="C6:H6"/>
    <mergeCell ref="H7:H8"/>
    <mergeCell ref="T6:T8"/>
    <mergeCell ref="W6:AA6"/>
    <mergeCell ref="X7:X8"/>
    <mergeCell ref="R7:R8"/>
    <mergeCell ref="K7:K8"/>
    <mergeCell ref="M7:M8"/>
    <mergeCell ref="J7:J8"/>
    <mergeCell ref="Y7:Y8"/>
    <mergeCell ref="U6:V6"/>
    <mergeCell ref="S6:S8"/>
    <mergeCell ref="W1:AA1"/>
    <mergeCell ref="A2:AA2"/>
    <mergeCell ref="W5:AA5"/>
    <mergeCell ref="A6:A8"/>
    <mergeCell ref="B6:B8"/>
    <mergeCell ref="D7:D8"/>
    <mergeCell ref="L7:L8"/>
    <mergeCell ref="C7:C8"/>
    <mergeCell ref="A4:AA4"/>
    <mergeCell ref="J6:R6"/>
    <mergeCell ref="N7:P7"/>
    <mergeCell ref="F7:F8"/>
    <mergeCell ref="U7:U8"/>
    <mergeCell ref="V7:V8"/>
    <mergeCell ref="W7:W8"/>
    <mergeCell ref="Z7:Z8"/>
    <mergeCell ref="G7:G8"/>
    <mergeCell ref="E7:E8"/>
  </mergeCells>
  <printOptions horizontalCentered="1"/>
  <pageMargins left="0.34" right="0.1968503937007874" top="0.35433070866141736" bottom="0.3937007874015748" header="0.31496062992125984" footer="0.15748031496062992"/>
  <pageSetup horizontalDpi="600" verticalDpi="600" orientation="landscape" paperSize="9" scale="7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2024-01-03T00:53:19Z</cp:lastPrinted>
  <dcterms:created xsi:type="dcterms:W3CDTF">2018-09-14T08:08:45Z</dcterms:created>
  <dcterms:modified xsi:type="dcterms:W3CDTF">2024-01-15T07:04:03Z</dcterms:modified>
  <cp:category/>
  <cp:version/>
  <cp:contentType/>
  <cp:contentStatus/>
</cp:coreProperties>
</file>