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597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<sst xmlns="http://schemas.openxmlformats.org/spreadsheetml/2006/main" count="69" uniqueCount="67">
  <si>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A</t>
  </si>
  <si>
    <t>B</t>
  </si>
  <si>
    <t>STT</t>
  </si>
  <si>
    <t>Đơn vị: Triệu đồng</t>
  </si>
  <si>
    <t>Sở Y tế</t>
  </si>
  <si>
    <t>Sở Giáo dục và Đào tạo</t>
  </si>
  <si>
    <t>Sở Giao thông vận tải</t>
  </si>
  <si>
    <t>Hội chữ thập đỏ</t>
  </si>
  <si>
    <t>UBND TỈNH HÀ GIANG</t>
  </si>
  <si>
    <t>TỔNG SỐ</t>
  </si>
  <si>
    <t>(Dự toán đã được Hội đồng nhân dân quyết định)</t>
  </si>
  <si>
    <t>Sở Lao động - Thương binh và Xã hội</t>
  </si>
  <si>
    <t>Sở Thông tin và Truyền thông</t>
  </si>
  <si>
    <t>Sở Kế hoạch và Đầu tư</t>
  </si>
  <si>
    <t>(Kèm theo Quyết định số     /QĐ-UBND ngày     /01/2023 của Ủy ban nhân dân tỉnh)</t>
  </si>
  <si>
    <t>Biểu số 52/CK-NSNN</t>
  </si>
  <si>
    <t>DỰ TOÁN CHI ĐẦU TƯ PHÁT TRIỂN CỦA NGÂN SÁCH CẤP TỈNH CHO TỪNG CƠ QUAN, TỔ CHỨC THEO LĨNH VỰC NĂM 2023
NGUỒN VỐN CÂN ĐỐI NGÂN SÁCH ĐỊA PHƯƠNG</t>
  </si>
  <si>
    <t>TÊN ĐƠN VỊ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</si>
  <si>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</si>
  <si>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</si>
  <si>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</si>
  <si>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</si>
  <si>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</si>
  <si>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</si>
  <si>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</si>
  <si>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</si>
  <si>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</si>
  <si>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ĐỊA PHƯƠNG, ĐẢNG, ĐOÀN THỂ</t>
  </si>
  <si>
    <t>CHI BẢO ĐẢM XÃ HỘI</t>
  </si>
  <si>
    <t>03 CT MTQG</t>
  </si>
  <si>
    <t>CHI GIAO THÔNG</t>
  </si>
  <si>
    <t>CHI NÔNG NGHIỆP, LÂM NGHIỆP, THỦY LỢI, THỦY SẢN</t>
  </si>
  <si>
    <t>Bộ Chỉ huy Bộ đội Biên phòng tỉnh</t>
  </si>
  <si>
    <t>Bộ Chỉ huy Quân sự tỉnh</t>
  </si>
  <si>
    <t>BQL DAĐT XDCT Dân dụng và Công nghiệp</t>
  </si>
  <si>
    <t>BQL dự án ĐTXD công trình Giao thông</t>
  </si>
  <si>
    <t>BQL DAĐT XDCT Nông nghiệp và PTNT</t>
  </si>
  <si>
    <t>BQL Khu kinh tế</t>
  </si>
  <si>
    <t xml:space="preserve">Bệnh viện Đa khoa tỉnh </t>
  </si>
  <si>
    <t>Sở Văn hóa TT và DL</t>
  </si>
  <si>
    <t>Ban điều phối Chương trình giảm nghèo dựa trên phát triển hàng hóa (CPRP)</t>
  </si>
  <si>
    <t>Ban quản lý các dự án cấp thoát nước tỉnh</t>
  </si>
  <si>
    <t>Trường Cao đẳng Kỹ thuật và Công nghệ tỉnh Hà Giang</t>
  </si>
  <si>
    <t>Đài Phát thanh và Truyền hình tỉnh</t>
  </si>
  <si>
    <t>Đoàn nghệ thuật tỉnh</t>
  </si>
  <si>
    <t>Trung tâm NSVS MTNT</t>
  </si>
  <si>
    <t>Văn phòng Tỉnh ủy</t>
  </si>
  <si>
    <t>UBND huyện Bắc Mê</t>
  </si>
  <si>
    <t>UBND huyện Bắc Quang</t>
  </si>
  <si>
    <t>UBND huyện Đồng Văn</t>
  </si>
  <si>
    <t>UBND huyện HSP</t>
  </si>
  <si>
    <t>UBND huyện Mèo Vạc</t>
  </si>
  <si>
    <t xml:space="preserve">UBND huyện Quản Bạ </t>
  </si>
  <si>
    <t>UBND huyện Quang Bình</t>
  </si>
  <si>
    <t>UBND Huyện Vị Xuyên</t>
  </si>
  <si>
    <t>UBND Huyện Xín Mần</t>
  </si>
  <si>
    <t>UBND huyện Yên Minh</t>
  </si>
  <si>
    <t>UBND TP Hà Giang</t>
  </si>
  <si>
    <t>Đầu tư từ nguồn thu sử dụng dất</t>
  </si>
  <si>
    <t>Đầu tư từ nguồn thu XSKT</t>
  </si>
  <si>
    <t>Đầu tư bảo vệ và phát triển rừng bền vững</t>
  </si>
  <si>
    <t>Bố trí vốn cho Quy hoạch</t>
  </si>
  <si>
    <t>Chi đầu tư từ nguồn giao tăng nhiệm vụ thu</t>
  </si>
  <si>
    <t xml:space="preserve">Trả nợ gốc tiền vay tín dụng ưu đãi theo Luật Ngân sách </t>
  </si>
  <si>
    <t xml:space="preserve">Chương trình chuyển đổi số </t>
  </si>
  <si>
    <t xml:space="preserve">Hỗ trợ đầu tư trự sở công an xã, phường </t>
  </si>
  <si>
    <t>Chi đầu tư từ nguồn vay lại địa phương giao tăng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</si>
</sst>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61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0" fillId="32" borderId="9" applyNumberFormat="0" applyFont="0" applyAlignment="0" applyProtection="0"/>
    <xf numFmtId="0" fontId="56" fillId="27" borderId="10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3" fontId="1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left" vertical="center" wrapText="1"/>
    </xf>
    <xf numFmtId="3" fontId="19" fillId="0" borderId="14" xfId="60" applyNumberFormat="1" applyFont="1" applyFill="1" applyBorder="1" applyAlignment="1">
      <alignment horizontal="center" vertical="center" wrapText="1"/>
      <protection/>
    </xf>
    <xf numFmtId="3" fontId="18" fillId="0" borderId="14" xfId="0" applyNumberFormat="1" applyFont="1" applyFill="1" applyBorder="1" applyAlignment="1">
      <alignment horizontal="left" vertical="center" wrapText="1"/>
    </xf>
    <xf numFmtId="3" fontId="60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22" fillId="0" borderId="21" xfId="0" applyNumberFormat="1" applyFont="1" applyBorder="1" applyAlignment="1">
      <alignment horizontal="right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Book1" xfId="78"/>
    <cellStyle name="千分位[0]_Book1" xfId="79"/>
    <cellStyle name="千分位_Book1" xfId="80"/>
    <cellStyle name="貨幣 [0]_Book1" xfId="81"/>
    <cellStyle name="貨幣_Book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5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140625" style="2" customWidth="1"/>
    <col min="2" max="2" width="37.7109375" style="2" customWidth="1"/>
    <col min="3" max="3" width="9.140625" style="2" customWidth="1"/>
    <col min="4" max="4" width="10.140625" style="2" customWidth="1"/>
    <col min="5" max="11" width="9.28125" style="2" customWidth="1"/>
    <col min="12" max="12" width="10.00390625" style="2" customWidth="1"/>
    <col min="13" max="13" width="12.8515625" style="2" customWidth="1"/>
    <col min="14" max="14" width="12.28125" style="2" customWidth="1"/>
    <col min="15" max="15" width="10.57421875" style="2" customWidth="1"/>
    <col min="16" max="16" width="10.140625" style="2" bestFit="1" customWidth="1"/>
    <col min="17" max="16384" width="9.140625" style="2" customWidth="1"/>
  </cols>
  <sheetData>
    <row r="1" spans="1:16" s="1" customFormat="1" ht="21" customHeight="1">
      <c r="A1" s="23" t="s">
        <v>8</v>
      </c>
      <c r="B1" s="23"/>
      <c r="C1" s="23"/>
      <c r="D1" s="23"/>
      <c r="E1" s="3"/>
      <c r="F1" s="3"/>
      <c r="G1" s="3"/>
      <c r="H1" s="3"/>
      <c r="I1" s="3"/>
      <c r="J1" s="3"/>
      <c r="K1" s="3"/>
      <c r="L1" s="3"/>
      <c r="M1" s="24" t="s">
        <v>15</v>
      </c>
      <c r="N1" s="24"/>
      <c r="O1" s="24"/>
      <c r="P1" s="24"/>
    </row>
    <row r="2" spans="1:15" s="1" customFormat="1" ht="39.7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6.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1" customFormat="1" ht="16.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5" s="6" customFormat="1" ht="18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 t="s">
        <v>3</v>
      </c>
      <c r="N5" s="26"/>
      <c r="O5" s="26"/>
    </row>
    <row r="6" spans="1:16" s="7" customFormat="1" ht="24.75" customHeight="1">
      <c r="A6" s="17" t="s">
        <v>2</v>
      </c>
      <c r="B6" s="17" t="s">
        <v>17</v>
      </c>
      <c r="C6" s="17" t="s">
        <v>9</v>
      </c>
      <c r="D6" s="20" t="s">
        <v>18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s="7" customFormat="1" ht="21.75" customHeight="1">
      <c r="A7" s="17"/>
      <c r="B7" s="17"/>
      <c r="C7" s="17"/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18</v>
      </c>
      <c r="M7" s="17"/>
      <c r="N7" s="17" t="s">
        <v>27</v>
      </c>
      <c r="O7" s="17" t="s">
        <v>28</v>
      </c>
      <c r="P7" s="18" t="s">
        <v>29</v>
      </c>
    </row>
    <row r="8" spans="1:16" s="7" customFormat="1" ht="84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8" t="s">
        <v>30</v>
      </c>
      <c r="M8" s="8" t="s">
        <v>31</v>
      </c>
      <c r="N8" s="17"/>
      <c r="O8" s="17"/>
      <c r="P8" s="19"/>
    </row>
    <row r="9" spans="1:16" ht="15">
      <c r="A9" s="9" t="s">
        <v>0</v>
      </c>
      <c r="B9" s="9" t="s">
        <v>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</row>
    <row r="10" spans="1:16" ht="27.75" customHeight="1">
      <c r="A10" s="10"/>
      <c r="B10" s="10" t="s">
        <v>9</v>
      </c>
      <c r="C10" s="10">
        <f>SUM(C11:C52)</f>
        <v>6672949.572513</v>
      </c>
      <c r="D10" s="10">
        <f aca="true" t="shared" si="0" ref="D10:O10">SUM(D11:D51)</f>
        <v>53318</v>
      </c>
      <c r="E10" s="10">
        <f t="shared" si="0"/>
        <v>29402</v>
      </c>
      <c r="F10" s="10">
        <f t="shared" si="0"/>
        <v>312421.772513</v>
      </c>
      <c r="G10" s="10">
        <f t="shared" si="0"/>
        <v>14000</v>
      </c>
      <c r="H10" s="10">
        <f t="shared" si="0"/>
        <v>0</v>
      </c>
      <c r="I10" s="10">
        <f t="shared" si="0"/>
        <v>1000</v>
      </c>
      <c r="J10" s="10">
        <f t="shared" si="0"/>
        <v>5050</v>
      </c>
      <c r="K10" s="10">
        <f t="shared" si="0"/>
        <v>3123730.8</v>
      </c>
      <c r="L10" s="10">
        <f t="shared" si="0"/>
        <v>2696041.8</v>
      </c>
      <c r="M10" s="10">
        <f t="shared" si="0"/>
        <v>427689</v>
      </c>
      <c r="N10" s="10">
        <f t="shared" si="0"/>
        <v>45903</v>
      </c>
      <c r="O10" s="10">
        <f t="shared" si="0"/>
        <v>761259</v>
      </c>
      <c r="P10" s="10">
        <f>SUM(P11:P51)</f>
        <v>1271922</v>
      </c>
    </row>
    <row r="11" spans="1:16" ht="21.75" customHeight="1">
      <c r="A11" s="11">
        <v>1</v>
      </c>
      <c r="B11" s="12" t="s">
        <v>32</v>
      </c>
      <c r="C11" s="11">
        <f>D11+E11+F11+G11+H11+I11+J11+K11+N11+O11+P11</f>
        <v>25000</v>
      </c>
      <c r="D11" s="11"/>
      <c r="E11" s="11"/>
      <c r="F11" s="11"/>
      <c r="G11" s="11"/>
      <c r="H11" s="11"/>
      <c r="I11" s="11"/>
      <c r="J11" s="11"/>
      <c r="K11" s="11">
        <f>SUM(L11:M11)</f>
        <v>25000</v>
      </c>
      <c r="L11" s="11">
        <f>5000+20000</f>
        <v>25000</v>
      </c>
      <c r="M11" s="11"/>
      <c r="N11" s="11"/>
      <c r="O11" s="11"/>
      <c r="P11" s="11"/>
    </row>
    <row r="12" spans="1:16" ht="21.75" customHeight="1">
      <c r="A12" s="11">
        <v>2</v>
      </c>
      <c r="B12" s="12" t="s">
        <v>33</v>
      </c>
      <c r="C12" s="11">
        <f aca="true" t="shared" si="1" ref="C12:C32">D12+E12+F12+G12+H12+I12+J12+K12+N12+O12+P12</f>
        <v>9500</v>
      </c>
      <c r="D12" s="11"/>
      <c r="E12" s="11"/>
      <c r="F12" s="11"/>
      <c r="G12" s="11"/>
      <c r="H12" s="11"/>
      <c r="I12" s="11"/>
      <c r="J12" s="11"/>
      <c r="K12" s="11">
        <f aca="true" t="shared" si="2" ref="K12:K43">SUM(L12:M12)</f>
        <v>3000</v>
      </c>
      <c r="L12" s="13">
        <v>3000</v>
      </c>
      <c r="M12" s="11"/>
      <c r="N12" s="13">
        <v>6500</v>
      </c>
      <c r="O12" s="11"/>
      <c r="P12" s="11"/>
    </row>
    <row r="13" spans="1:16" ht="21.75" customHeight="1">
      <c r="A13" s="11">
        <v>3</v>
      </c>
      <c r="B13" s="12" t="s">
        <v>34</v>
      </c>
      <c r="C13" s="11">
        <f t="shared" si="1"/>
        <v>296286</v>
      </c>
      <c r="D13" s="11">
        <f>4339+5139+16275</f>
        <v>25753</v>
      </c>
      <c r="E13" s="11"/>
      <c r="F13" s="11">
        <v>187000</v>
      </c>
      <c r="G13" s="11"/>
      <c r="H13" s="11"/>
      <c r="I13" s="11"/>
      <c r="J13" s="11"/>
      <c r="K13" s="11">
        <f t="shared" si="2"/>
        <v>8000</v>
      </c>
      <c r="L13" s="11">
        <v>8000</v>
      </c>
      <c r="M13" s="11"/>
      <c r="N13" s="11">
        <f>5362+10000</f>
        <v>15362</v>
      </c>
      <c r="O13" s="11">
        <f>28371+19000+9916+2884</f>
        <v>60171</v>
      </c>
      <c r="P13" s="11"/>
    </row>
    <row r="14" spans="1:16" ht="21.75" customHeight="1">
      <c r="A14" s="11">
        <v>4</v>
      </c>
      <c r="B14" s="12" t="s">
        <v>35</v>
      </c>
      <c r="C14" s="11">
        <f t="shared" si="1"/>
        <v>1731463</v>
      </c>
      <c r="D14" s="11"/>
      <c r="E14" s="11"/>
      <c r="F14" s="11"/>
      <c r="G14" s="11"/>
      <c r="H14" s="11"/>
      <c r="I14" s="11"/>
      <c r="J14" s="11"/>
      <c r="K14" s="11">
        <f t="shared" si="2"/>
        <v>1731463</v>
      </c>
      <c r="L14" s="11">
        <f>546654+1154000+832+15000+14977</f>
        <v>1731463</v>
      </c>
      <c r="M14" s="11"/>
      <c r="N14" s="11"/>
      <c r="O14" s="11"/>
      <c r="P14" s="11"/>
    </row>
    <row r="15" spans="1:16" ht="21.75" customHeight="1">
      <c r="A15" s="11">
        <v>5</v>
      </c>
      <c r="B15" s="12" t="s">
        <v>36</v>
      </c>
      <c r="C15" s="11">
        <f t="shared" si="1"/>
        <v>206455</v>
      </c>
      <c r="D15" s="11"/>
      <c r="E15" s="11">
        <v>9402</v>
      </c>
      <c r="F15" s="11"/>
      <c r="G15" s="11"/>
      <c r="H15" s="11"/>
      <c r="I15" s="11"/>
      <c r="J15" s="11"/>
      <c r="K15" s="11">
        <f t="shared" si="2"/>
        <v>177916</v>
      </c>
      <c r="L15" s="11"/>
      <c r="M15" s="11">
        <f>70900+95000+1000+3000+8016</f>
        <v>177916</v>
      </c>
      <c r="N15" s="11"/>
      <c r="O15" s="11">
        <f>14937+4200</f>
        <v>19137</v>
      </c>
      <c r="P15" s="11"/>
    </row>
    <row r="16" spans="1:16" ht="21.75" customHeight="1">
      <c r="A16" s="11">
        <v>6</v>
      </c>
      <c r="B16" s="12" t="s">
        <v>37</v>
      </c>
      <c r="C16" s="11">
        <f t="shared" si="1"/>
        <v>26631</v>
      </c>
      <c r="D16" s="11"/>
      <c r="E16" s="11"/>
      <c r="F16" s="11"/>
      <c r="G16" s="11"/>
      <c r="H16" s="11"/>
      <c r="I16" s="11"/>
      <c r="J16" s="11"/>
      <c r="K16" s="11">
        <f t="shared" si="2"/>
        <v>4000</v>
      </c>
      <c r="L16" s="11">
        <v>4000</v>
      </c>
      <c r="M16" s="11"/>
      <c r="N16" s="11"/>
      <c r="O16" s="11">
        <f>8631+14000</f>
        <v>22631</v>
      </c>
      <c r="P16" s="11"/>
    </row>
    <row r="17" spans="1:16" ht="21.75" customHeight="1">
      <c r="A17" s="11">
        <v>7</v>
      </c>
      <c r="B17" s="12" t="s">
        <v>38</v>
      </c>
      <c r="C17" s="11">
        <f t="shared" si="1"/>
        <v>1500</v>
      </c>
      <c r="D17" s="11"/>
      <c r="E17" s="11"/>
      <c r="F17" s="11">
        <v>1500</v>
      </c>
      <c r="G17" s="11"/>
      <c r="H17" s="11"/>
      <c r="I17" s="11"/>
      <c r="J17" s="11"/>
      <c r="K17" s="11">
        <f t="shared" si="2"/>
        <v>0</v>
      </c>
      <c r="L17" s="11"/>
      <c r="M17" s="11"/>
      <c r="N17" s="11"/>
      <c r="O17" s="11"/>
      <c r="P17" s="11"/>
    </row>
    <row r="18" spans="1:16" ht="21.75" customHeight="1">
      <c r="A18" s="11">
        <v>8</v>
      </c>
      <c r="B18" s="12" t="s">
        <v>5</v>
      </c>
      <c r="C18" s="11">
        <f t="shared" si="1"/>
        <v>567</v>
      </c>
      <c r="D18" s="11">
        <v>567</v>
      </c>
      <c r="E18" s="11"/>
      <c r="F18" s="11"/>
      <c r="G18" s="11"/>
      <c r="H18" s="11"/>
      <c r="I18" s="11"/>
      <c r="J18" s="11"/>
      <c r="K18" s="11">
        <f t="shared" si="2"/>
        <v>0</v>
      </c>
      <c r="L18" s="11"/>
      <c r="M18" s="11"/>
      <c r="N18" s="11"/>
      <c r="O18" s="11"/>
      <c r="P18" s="11"/>
    </row>
    <row r="19" spans="1:16" ht="21.75" customHeight="1">
      <c r="A19" s="11">
        <v>9</v>
      </c>
      <c r="B19" s="12" t="s">
        <v>39</v>
      </c>
      <c r="C19" s="11">
        <f t="shared" si="1"/>
        <v>12788</v>
      </c>
      <c r="D19" s="11"/>
      <c r="E19" s="11"/>
      <c r="F19" s="11"/>
      <c r="G19" s="11">
        <v>12000</v>
      </c>
      <c r="H19" s="11"/>
      <c r="I19" s="11"/>
      <c r="J19" s="11"/>
      <c r="K19" s="11">
        <f t="shared" si="2"/>
        <v>0</v>
      </c>
      <c r="L19" s="11"/>
      <c r="M19" s="11"/>
      <c r="N19" s="11"/>
      <c r="O19" s="11"/>
      <c r="P19" s="11">
        <v>788</v>
      </c>
    </row>
    <row r="20" spans="1:16" ht="21.75" customHeight="1">
      <c r="A20" s="11">
        <v>10</v>
      </c>
      <c r="B20" s="12" t="s">
        <v>4</v>
      </c>
      <c r="C20" s="11">
        <f t="shared" si="1"/>
        <v>118358</v>
      </c>
      <c r="D20" s="11"/>
      <c r="E20" s="11"/>
      <c r="F20" s="11">
        <f>5000+80950+32408</f>
        <v>118358</v>
      </c>
      <c r="G20" s="11"/>
      <c r="H20" s="11"/>
      <c r="I20" s="11"/>
      <c r="J20" s="11"/>
      <c r="K20" s="11">
        <f t="shared" si="2"/>
        <v>0</v>
      </c>
      <c r="L20" s="11"/>
      <c r="M20" s="11"/>
      <c r="N20" s="11"/>
      <c r="O20" s="11"/>
      <c r="P20" s="11"/>
    </row>
    <row r="21" spans="1:16" ht="21.75" customHeight="1">
      <c r="A21" s="11">
        <v>11</v>
      </c>
      <c r="B21" s="12" t="s">
        <v>13</v>
      </c>
      <c r="C21" s="11">
        <f t="shared" si="1"/>
        <v>152464</v>
      </c>
      <c r="D21" s="11"/>
      <c r="E21" s="11"/>
      <c r="F21" s="11"/>
      <c r="G21" s="11"/>
      <c r="H21" s="11"/>
      <c r="I21" s="11"/>
      <c r="J21" s="11"/>
      <c r="K21" s="11">
        <f t="shared" si="2"/>
        <v>152464</v>
      </c>
      <c r="L21" s="11"/>
      <c r="M21" s="11">
        <f>32464+120000</f>
        <v>152464</v>
      </c>
      <c r="N21" s="11"/>
      <c r="O21" s="11"/>
      <c r="P21" s="11"/>
    </row>
    <row r="22" spans="1:16" ht="21.75" customHeight="1">
      <c r="A22" s="11">
        <v>12</v>
      </c>
      <c r="B22" s="12" t="s">
        <v>6</v>
      </c>
      <c r="C22" s="11">
        <f t="shared" si="1"/>
        <v>345691</v>
      </c>
      <c r="D22" s="11"/>
      <c r="E22" s="11"/>
      <c r="F22" s="11"/>
      <c r="G22" s="11"/>
      <c r="H22" s="11"/>
      <c r="I22" s="11"/>
      <c r="J22" s="11"/>
      <c r="K22" s="11">
        <f t="shared" si="2"/>
        <v>345691</v>
      </c>
      <c r="L22" s="11">
        <v>345691</v>
      </c>
      <c r="M22" s="11"/>
      <c r="N22" s="11"/>
      <c r="O22" s="11"/>
      <c r="P22" s="11"/>
    </row>
    <row r="23" spans="1:16" ht="21.75" customHeight="1">
      <c r="A23" s="11">
        <v>13</v>
      </c>
      <c r="B23" s="12" t="s">
        <v>12</v>
      </c>
      <c r="C23" s="11">
        <f t="shared" si="1"/>
        <v>20000</v>
      </c>
      <c r="D23" s="11"/>
      <c r="E23" s="11">
        <v>20000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7.75" customHeight="1">
      <c r="A24" s="11">
        <v>14</v>
      </c>
      <c r="B24" s="12" t="s">
        <v>40</v>
      </c>
      <c r="C24" s="11">
        <f t="shared" si="1"/>
        <v>556445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>35000+521445</f>
        <v>556445</v>
      </c>
      <c r="P24" s="11"/>
    </row>
    <row r="25" spans="1:16" ht="21.75" customHeight="1">
      <c r="A25" s="11">
        <v>15</v>
      </c>
      <c r="B25" s="12" t="s">
        <v>41</v>
      </c>
      <c r="C25" s="11">
        <f t="shared" si="1"/>
        <v>5800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5800</v>
      </c>
      <c r="P25" s="11"/>
    </row>
    <row r="26" spans="1:16" ht="21.75" customHeight="1">
      <c r="A26" s="11">
        <v>16</v>
      </c>
      <c r="B26" s="12" t="s">
        <v>11</v>
      </c>
      <c r="C26" s="11">
        <f t="shared" si="1"/>
        <v>14120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14120</v>
      </c>
    </row>
    <row r="27" spans="1:16" ht="27.75" customHeight="1">
      <c r="A27" s="11">
        <v>17</v>
      </c>
      <c r="B27" s="12" t="s">
        <v>42</v>
      </c>
      <c r="C27" s="11">
        <f t="shared" si="1"/>
        <v>10414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10414</v>
      </c>
    </row>
    <row r="28" spans="1:16" ht="21.75" customHeight="1">
      <c r="A28" s="11">
        <v>18</v>
      </c>
      <c r="B28" s="12" t="s">
        <v>7</v>
      </c>
      <c r="C28" s="11">
        <f t="shared" si="1"/>
        <v>600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v>600</v>
      </c>
      <c r="O28" s="11"/>
      <c r="P28" s="11"/>
    </row>
    <row r="29" spans="1:16" ht="21.75" customHeight="1">
      <c r="A29" s="11">
        <v>19</v>
      </c>
      <c r="B29" s="12" t="s">
        <v>43</v>
      </c>
      <c r="C29" s="11">
        <f t="shared" si="1"/>
        <v>2000</v>
      </c>
      <c r="D29" s="11"/>
      <c r="E29" s="11"/>
      <c r="F29" s="11"/>
      <c r="G29" s="11">
        <v>2000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1">
        <v>20</v>
      </c>
      <c r="B30" s="12" t="s">
        <v>44</v>
      </c>
      <c r="C30" s="11">
        <f t="shared" si="1"/>
        <v>1541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857</v>
      </c>
      <c r="O30" s="11">
        <v>684</v>
      </c>
      <c r="P30" s="11"/>
    </row>
    <row r="31" spans="1:16" ht="21.75" customHeight="1">
      <c r="A31" s="11">
        <v>21</v>
      </c>
      <c r="B31" s="12" t="s">
        <v>45</v>
      </c>
      <c r="C31" s="11">
        <f t="shared" si="1"/>
        <v>800</v>
      </c>
      <c r="D31" s="11"/>
      <c r="E31" s="11"/>
      <c r="F31" s="11"/>
      <c r="G31" s="11"/>
      <c r="H31" s="11"/>
      <c r="I31" s="11"/>
      <c r="J31" s="11"/>
      <c r="K31" s="11">
        <f t="shared" si="2"/>
        <v>800</v>
      </c>
      <c r="L31" s="11"/>
      <c r="M31" s="11">
        <v>800</v>
      </c>
      <c r="N31" s="11"/>
      <c r="O31" s="11"/>
      <c r="P31" s="11"/>
    </row>
    <row r="32" spans="1:16" ht="21.75" customHeight="1">
      <c r="A32" s="11">
        <v>22</v>
      </c>
      <c r="B32" s="12" t="s">
        <v>46</v>
      </c>
      <c r="C32" s="11">
        <f t="shared" si="1"/>
        <v>8000</v>
      </c>
      <c r="D32" s="11"/>
      <c r="E32" s="11"/>
      <c r="F32" s="11"/>
      <c r="G32" s="11"/>
      <c r="H32" s="11"/>
      <c r="I32" s="11"/>
      <c r="J32" s="11"/>
      <c r="K32" s="11">
        <f t="shared" si="2"/>
        <v>0</v>
      </c>
      <c r="L32" s="11"/>
      <c r="M32" s="11"/>
      <c r="N32" s="13">
        <v>8000</v>
      </c>
      <c r="O32" s="11"/>
      <c r="P32" s="11"/>
    </row>
    <row r="33" spans="1:16" ht="21.75" customHeight="1">
      <c r="A33" s="11">
        <v>23</v>
      </c>
      <c r="B33" s="12" t="s">
        <v>47</v>
      </c>
      <c r="C33" s="11">
        <f>(D33+E33+F33+G33+H33+I33+J33+K33+N33+O33+P33)+4900</f>
        <v>140363</v>
      </c>
      <c r="D33" s="11">
        <v>1600</v>
      </c>
      <c r="E33" s="11"/>
      <c r="F33" s="11">
        <v>2500</v>
      </c>
      <c r="G33" s="11"/>
      <c r="H33" s="11"/>
      <c r="I33" s="11"/>
      <c r="J33" s="11"/>
      <c r="K33" s="11">
        <f t="shared" si="2"/>
        <v>3900</v>
      </c>
      <c r="L33" s="11">
        <v>3900</v>
      </c>
      <c r="M33" s="11"/>
      <c r="N33" s="11"/>
      <c r="O33" s="11"/>
      <c r="P33" s="11">
        <v>127463</v>
      </c>
    </row>
    <row r="34" spans="1:16" ht="21.75" customHeight="1">
      <c r="A34" s="11">
        <v>24</v>
      </c>
      <c r="B34" s="14" t="s">
        <v>48</v>
      </c>
      <c r="C34" s="11">
        <f>(D34+E34+F34+G34+H34+I34+J34+K34+N34+O34+P34)+5200</f>
        <v>191381</v>
      </c>
      <c r="D34" s="11"/>
      <c r="E34" s="11"/>
      <c r="F34" s="11"/>
      <c r="G34" s="11"/>
      <c r="H34" s="11"/>
      <c r="I34" s="11"/>
      <c r="J34" s="11"/>
      <c r="K34" s="11">
        <f t="shared" si="2"/>
        <v>76772</v>
      </c>
      <c r="L34" s="11">
        <f>9837+50000+1135</f>
        <v>60972</v>
      </c>
      <c r="M34" s="11">
        <f>9400+5000+1400</f>
        <v>15800</v>
      </c>
      <c r="N34" s="11"/>
      <c r="O34" s="11">
        <f>2661+3256</f>
        <v>5917</v>
      </c>
      <c r="P34" s="11">
        <v>103492</v>
      </c>
    </row>
    <row r="35" spans="1:16" ht="21.75" customHeight="1">
      <c r="A35" s="11">
        <v>25</v>
      </c>
      <c r="B35" s="14" t="s">
        <v>49</v>
      </c>
      <c r="C35" s="11">
        <f>(D35+E35+F35+G35+H35+I35+J35+K35+N35+O35+P35)+6000</f>
        <v>224025</v>
      </c>
      <c r="D35" s="11">
        <f>5000+8139</f>
        <v>13139</v>
      </c>
      <c r="E35" s="11"/>
      <c r="F35" s="11"/>
      <c r="G35" s="11"/>
      <c r="H35" s="11"/>
      <c r="I35" s="11"/>
      <c r="J35" s="11"/>
      <c r="K35" s="11">
        <f t="shared" si="2"/>
        <v>49002</v>
      </c>
      <c r="L35" s="11">
        <f>3000+35100+5000+5902</f>
        <v>49002</v>
      </c>
      <c r="M35" s="11"/>
      <c r="N35" s="11">
        <v>3000</v>
      </c>
      <c r="O35" s="11">
        <f>3374+15000</f>
        <v>18374</v>
      </c>
      <c r="P35" s="15">
        <v>134510</v>
      </c>
    </row>
    <row r="36" spans="1:16" ht="21.75" customHeight="1">
      <c r="A36" s="11">
        <v>26</v>
      </c>
      <c r="B36" s="14" t="s">
        <v>50</v>
      </c>
      <c r="C36" s="11">
        <f>(D36+E36+F36+G36+H36+I36+J36+K36+N36+O36+P36)+6200</f>
        <v>273837</v>
      </c>
      <c r="D36" s="11"/>
      <c r="E36" s="11"/>
      <c r="F36" s="11"/>
      <c r="G36" s="11"/>
      <c r="H36" s="11"/>
      <c r="I36" s="11"/>
      <c r="J36" s="11"/>
      <c r="K36" s="11">
        <f t="shared" si="2"/>
        <v>87634</v>
      </c>
      <c r="L36" s="11">
        <f>21000+54783+8003</f>
        <v>83786</v>
      </c>
      <c r="M36" s="11">
        <v>3848</v>
      </c>
      <c r="N36" s="11"/>
      <c r="O36" s="11">
        <f>8626+30000</f>
        <v>38626</v>
      </c>
      <c r="P36" s="11">
        <v>141377</v>
      </c>
    </row>
    <row r="37" spans="1:16" ht="21.75" customHeight="1">
      <c r="A37" s="11">
        <v>27</v>
      </c>
      <c r="B37" s="14" t="s">
        <v>51</v>
      </c>
      <c r="C37" s="11">
        <f>(D37+E37+F37+G37+H37+I37+J37+K37+N37+O37+P37)+6200</f>
        <v>238675</v>
      </c>
      <c r="D37" s="11"/>
      <c r="E37" s="11"/>
      <c r="F37" s="11"/>
      <c r="G37" s="11"/>
      <c r="H37" s="11"/>
      <c r="I37" s="11"/>
      <c r="J37" s="11"/>
      <c r="K37" s="11">
        <f t="shared" si="2"/>
        <v>83993</v>
      </c>
      <c r="L37" s="11">
        <f>3000+80993</f>
        <v>83993</v>
      </c>
      <c r="M37" s="11"/>
      <c r="N37" s="11">
        <v>1000</v>
      </c>
      <c r="O37" s="11">
        <v>17596</v>
      </c>
      <c r="P37" s="15">
        <v>129886</v>
      </c>
    </row>
    <row r="38" spans="1:16" ht="21.75" customHeight="1">
      <c r="A38" s="11">
        <v>28</v>
      </c>
      <c r="B38" s="14" t="s">
        <v>52</v>
      </c>
      <c r="C38" s="11">
        <f>(D38+E38+F38+G38+H38+I38+J38+K38+N38+O38+P38)+4500</f>
        <v>227605.8</v>
      </c>
      <c r="D38" s="11">
        <v>1800</v>
      </c>
      <c r="E38" s="11"/>
      <c r="F38" s="11"/>
      <c r="G38" s="11"/>
      <c r="H38" s="11"/>
      <c r="I38" s="11"/>
      <c r="J38" s="11"/>
      <c r="K38" s="11">
        <f t="shared" si="2"/>
        <v>116778.8</v>
      </c>
      <c r="L38" s="11">
        <f>5000+111778.8</f>
        <v>116778.8</v>
      </c>
      <c r="M38" s="11"/>
      <c r="N38" s="11"/>
      <c r="O38" s="11"/>
      <c r="P38" s="15">
        <v>104527</v>
      </c>
    </row>
    <row r="39" spans="1:16" ht="21.75" customHeight="1">
      <c r="A39" s="11">
        <v>29</v>
      </c>
      <c r="B39" s="14" t="s">
        <v>53</v>
      </c>
      <c r="C39" s="11">
        <f>(D39+E39+F39+G39+H39+I39+J39+K39+N39+O39+P39)+4200</f>
        <v>144120</v>
      </c>
      <c r="D39" s="11"/>
      <c r="E39" s="11"/>
      <c r="F39" s="11"/>
      <c r="G39" s="11"/>
      <c r="H39" s="11"/>
      <c r="I39" s="11">
        <v>1000</v>
      </c>
      <c r="J39" s="11">
        <v>2300</v>
      </c>
      <c r="K39" s="11">
        <f t="shared" si="2"/>
        <v>33500</v>
      </c>
      <c r="L39" s="11">
        <f>27500+6000</f>
        <v>33500</v>
      </c>
      <c r="M39" s="11"/>
      <c r="N39" s="11">
        <f>200+8000</f>
        <v>8200</v>
      </c>
      <c r="O39" s="11">
        <f>986+4000</f>
        <v>4986</v>
      </c>
      <c r="P39" s="11">
        <v>89934</v>
      </c>
    </row>
    <row r="40" spans="1:16" ht="21.75" customHeight="1">
      <c r="A40" s="11">
        <v>30</v>
      </c>
      <c r="B40" s="14" t="s">
        <v>54</v>
      </c>
      <c r="C40" s="11">
        <f>(D40+E40+F40+G40+H40+I40+J40+K40+N40+O40+P40)+7300</f>
        <v>214351</v>
      </c>
      <c r="D40" s="11"/>
      <c r="E40" s="11"/>
      <c r="F40" s="11"/>
      <c r="G40" s="11"/>
      <c r="H40" s="11"/>
      <c r="I40" s="11"/>
      <c r="J40" s="11"/>
      <c r="K40" s="11">
        <f>SUM(L40:M40)</f>
        <v>79827</v>
      </c>
      <c r="L40" s="11">
        <f>9000+50000+4398+4000+12429</f>
        <v>79827</v>
      </c>
      <c r="M40" s="11"/>
      <c r="N40" s="11">
        <f>584+1800</f>
        <v>2384</v>
      </c>
      <c r="O40" s="11">
        <f>3846+1546</f>
        <v>5392</v>
      </c>
      <c r="P40" s="11">
        <v>119448</v>
      </c>
    </row>
    <row r="41" spans="1:16" ht="21.75" customHeight="1">
      <c r="A41" s="11">
        <v>31</v>
      </c>
      <c r="B41" s="14" t="s">
        <v>55</v>
      </c>
      <c r="C41" s="11">
        <f>(D41+E41+F41+G41+H41+I41+J41+K41+N41+O41+P41)+5400</f>
        <v>267358</v>
      </c>
      <c r="D41" s="11">
        <v>10459</v>
      </c>
      <c r="E41" s="11"/>
      <c r="F41" s="11"/>
      <c r="G41" s="11"/>
      <c r="H41" s="11"/>
      <c r="I41" s="11"/>
      <c r="J41" s="11">
        <v>500</v>
      </c>
      <c r="K41" s="11">
        <f t="shared" si="2"/>
        <v>81382</v>
      </c>
      <c r="L41" s="11">
        <f>2329+5000</f>
        <v>7329</v>
      </c>
      <c r="M41" s="11">
        <f>2353+69300+2400</f>
        <v>74053</v>
      </c>
      <c r="N41" s="11"/>
      <c r="O41" s="11">
        <v>3000</v>
      </c>
      <c r="P41" s="11">
        <v>166617</v>
      </c>
    </row>
    <row r="42" spans="1:16" ht="21.75" customHeight="1">
      <c r="A42" s="11">
        <v>32</v>
      </c>
      <c r="B42" s="14" t="s">
        <v>56</v>
      </c>
      <c r="C42" s="11">
        <f>(D42+E42+F42+G42+H42+I42+J42+K42+N42+O42+P42)+5400</f>
        <v>187622.772513</v>
      </c>
      <c r="D42" s="11"/>
      <c r="E42" s="11"/>
      <c r="F42" s="11">
        <v>3063.772513</v>
      </c>
      <c r="G42" s="11"/>
      <c r="H42" s="11"/>
      <c r="I42" s="11"/>
      <c r="J42" s="11">
        <v>2250</v>
      </c>
      <c r="K42" s="11">
        <f t="shared" si="2"/>
        <v>51308</v>
      </c>
      <c r="L42" s="11">
        <f>3000+40000+6000</f>
        <v>49000</v>
      </c>
      <c r="M42" s="11">
        <v>2308</v>
      </c>
      <c r="N42" s="11"/>
      <c r="O42" s="11"/>
      <c r="P42" s="15">
        <v>125601</v>
      </c>
    </row>
    <row r="43" spans="1:16" ht="21.75" customHeight="1">
      <c r="A43" s="11">
        <v>33</v>
      </c>
      <c r="B43" s="14" t="s">
        <v>57</v>
      </c>
      <c r="C43" s="11">
        <f>(D43+E43+F43+G43+H43+I43+J43+K43+N43+O43+P43)+4700</f>
        <v>22245</v>
      </c>
      <c r="D43" s="11"/>
      <c r="E43" s="11"/>
      <c r="F43" s="11"/>
      <c r="G43" s="11"/>
      <c r="H43" s="11"/>
      <c r="I43" s="11"/>
      <c r="J43" s="11"/>
      <c r="K43" s="11">
        <f t="shared" si="2"/>
        <v>11300</v>
      </c>
      <c r="L43" s="11">
        <f>5800+5000</f>
        <v>10800</v>
      </c>
      <c r="M43" s="11">
        <v>500</v>
      </c>
      <c r="N43" s="11"/>
      <c r="O43" s="11">
        <v>2500</v>
      </c>
      <c r="P43" s="11">
        <v>3745</v>
      </c>
    </row>
    <row r="44" spans="1:16" ht="21.75" customHeight="1">
      <c r="A44" s="11">
        <v>34</v>
      </c>
      <c r="B44" s="14" t="s">
        <v>58</v>
      </c>
      <c r="C44" s="11">
        <v>800000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1.75" customHeight="1">
      <c r="A45" s="11">
        <v>35</v>
      </c>
      <c r="B45" s="14" t="s">
        <v>59</v>
      </c>
      <c r="C45" s="11">
        <v>23000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1.75" customHeight="1">
      <c r="A46" s="11">
        <v>36</v>
      </c>
      <c r="B46" s="14" t="s">
        <v>60</v>
      </c>
      <c r="C46" s="11">
        <v>5000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21.75" customHeight="1">
      <c r="A47" s="11">
        <v>37</v>
      </c>
      <c r="B47" s="14" t="s">
        <v>61</v>
      </c>
      <c r="C47" s="11">
        <v>30000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21.75" customHeight="1">
      <c r="A48" s="11">
        <v>38</v>
      </c>
      <c r="B48" s="14" t="s">
        <v>62</v>
      </c>
      <c r="C48" s="11">
        <v>40538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30" customHeight="1">
      <c r="A49" s="11">
        <v>39</v>
      </c>
      <c r="B49" s="14" t="s">
        <v>63</v>
      </c>
      <c r="C49" s="11">
        <v>13205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21.75" customHeight="1">
      <c r="A50" s="11">
        <v>40</v>
      </c>
      <c r="B50" s="14" t="s">
        <v>64</v>
      </c>
      <c r="C50" s="11">
        <v>35000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21.75" customHeight="1">
      <c r="A51" s="11">
        <v>41</v>
      </c>
      <c r="B51" s="14" t="s">
        <v>65</v>
      </c>
      <c r="C51" s="11">
        <v>35000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30" customHeight="1">
      <c r="A52" s="11">
        <v>42</v>
      </c>
      <c r="B52" s="14" t="s">
        <v>66</v>
      </c>
      <c r="C52" s="11">
        <v>13200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</sheetData>
  <sheetProtection/>
  <mergeCells count="22">
    <mergeCell ref="A1:D1"/>
    <mergeCell ref="M1:P1"/>
    <mergeCell ref="A2:O2"/>
    <mergeCell ref="A3:O3"/>
    <mergeCell ref="A4:P4"/>
    <mergeCell ref="M5:O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M7"/>
    <mergeCell ref="N7:N8"/>
    <mergeCell ref="O7:O8"/>
    <mergeCell ref="P7:P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2023-01-16T10:09:29Z</cp:lastPrinted>
  <dcterms:created xsi:type="dcterms:W3CDTF">1996-10-14T23:33:28Z</dcterms:created>
  <dcterms:modified xsi:type="dcterms:W3CDTF">2023-01-16T10:09:42Z</dcterms:modified>
  <cp:category/>
  <cp:version/>
  <cp:contentType/>
  <cp:contentStatus/>
</cp:coreProperties>
</file>